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/chart8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charts/chart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880" yWindow="-15" windowWidth="13875" windowHeight="12930" tabRatio="762" firstSheet="21" activeTab="33"/>
  </bookViews>
  <sheets>
    <sheet name="03.01-23.01" sheetId="1" r:id="rId1"/>
    <sheet name="24.01-14.02" sheetId="12" r:id="rId2"/>
    <sheet name="16.02-19.03" sheetId="11" r:id="rId3"/>
    <sheet name="15.03-17.04" sheetId="10" r:id="rId4"/>
    <sheet name="16.04-15.05" sheetId="9" r:id="rId5"/>
    <sheet name="16.05-15.06" sheetId="8" r:id="rId6"/>
    <sheet name="16.06-30.06" sheetId="13" r:id="rId7"/>
    <sheet name="01.07-31.07" sheetId="16" r:id="rId8"/>
    <sheet name="01.08-15.09" sheetId="17" r:id="rId9"/>
    <sheet name="16.09-15.10" sheetId="20" r:id="rId10"/>
    <sheet name="16.10-15.11" sheetId="21" r:id="rId11"/>
    <sheet name="11.11-10.12" sheetId="22" r:id="rId12"/>
    <sheet name="11.12-31.12" sheetId="24" r:id="rId13"/>
    <sheet name="01.01-31.01.12" sheetId="25" r:id="rId14"/>
    <sheet name="01.02-29.02.12" sheetId="29" r:id="rId15"/>
    <sheet name="01.03-31.03.12" sheetId="32" r:id="rId16"/>
    <sheet name="01.04-30.04.12" sheetId="33" r:id="rId17"/>
    <sheet name="01.05-31.05.12" sheetId="34" r:id="rId18"/>
    <sheet name="01.06-30.06.12" sheetId="35" r:id="rId19"/>
    <sheet name="01.07-31.07.12" sheetId="36" r:id="rId20"/>
    <sheet name="01.08-31.08.12" sheetId="37" r:id="rId21"/>
    <sheet name="01.09-30.09.12" sheetId="39" r:id="rId22"/>
    <sheet name="01.10-31.10.12" sheetId="40" r:id="rId23"/>
    <sheet name="01.11-30.11.12" sheetId="41" r:id="rId24"/>
    <sheet name="01.12-31.12.12" sheetId="43" r:id="rId25"/>
    <sheet name="EPÍFITAS" sheetId="3" r:id="rId26"/>
    <sheet name="PLANTIO EPÍFITAS" sheetId="42" r:id="rId27"/>
    <sheet name="HERBÁCEAS" sheetId="23" r:id="rId28"/>
    <sheet name="PLANTIO HERBÁCEAS" sheetId="38" r:id="rId29"/>
    <sheet name="SEMENTES" sheetId="14" r:id="rId30"/>
    <sheet name="XILOTECA" sheetId="15" r:id="rId31"/>
    <sheet name="CARPOTECA" sheetId="18" r:id="rId32"/>
    <sheet name="HERBÁRIO" sheetId="19" r:id="rId33"/>
    <sheet name="Listagem geral" sheetId="31" r:id="rId34"/>
  </sheets>
  <definedNames>
    <definedName name="_xlnm._FilterDatabase" localSheetId="15" hidden="1">'01.03-31.03.12'!$AJ$2:$AN$37</definedName>
    <definedName name="_xlnm._FilterDatabase" localSheetId="25" hidden="1">EPÍFITAS!#REF!</definedName>
    <definedName name="_xlnm._FilterDatabase" localSheetId="28" hidden="1">'PLANTIO HERBÁCEAS'!$A$1:$A$299</definedName>
    <definedName name="_xlnm._FilterDatabase" localSheetId="29" hidden="1">SEMENTES!$A$1:$E$370</definedName>
    <definedName name="_GoBack" localSheetId="11">'11.11-10.12'!$AM$10</definedName>
  </definedNames>
  <calcPr calcId="124519"/>
</workbook>
</file>

<file path=xl/calcChain.xml><?xml version="1.0" encoding="utf-8"?>
<calcChain xmlns="http://schemas.openxmlformats.org/spreadsheetml/2006/main">
  <c r="C1278" i="14"/>
  <c r="C87" i="15"/>
  <c r="N27" i="41"/>
  <c r="N80" i="40"/>
  <c r="N75" i="39"/>
  <c r="C77" i="3"/>
  <c r="L150"/>
  <c r="M150"/>
  <c r="N150"/>
  <c r="E150"/>
  <c r="F150"/>
  <c r="H150"/>
  <c r="D150"/>
  <c r="C48"/>
  <c r="C299" i="38"/>
  <c r="N100" i="23"/>
  <c r="M100"/>
  <c r="L100"/>
  <c r="K100"/>
  <c r="J100"/>
  <c r="I100"/>
  <c r="H100"/>
  <c r="F100"/>
  <c r="E100"/>
  <c r="D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G40"/>
  <c r="G100" s="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C100" l="1"/>
  <c r="N79" i="40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C3" i="3" l="1"/>
  <c r="C4"/>
  <c r="C5"/>
  <c r="C6"/>
  <c r="C7"/>
  <c r="C8"/>
  <c r="C9"/>
  <c r="C10"/>
  <c r="C11"/>
  <c r="C16"/>
  <c r="C12"/>
  <c r="C13"/>
  <c r="C14"/>
  <c r="C15"/>
  <c r="C17"/>
  <c r="C18"/>
  <c r="C19"/>
  <c r="C20"/>
  <c r="C21"/>
  <c r="C25"/>
  <c r="C22"/>
  <c r="C23"/>
  <c r="C27"/>
  <c r="C24"/>
  <c r="C26"/>
  <c r="C28"/>
  <c r="C29"/>
  <c r="C30"/>
  <c r="C31"/>
  <c r="C33"/>
  <c r="C34"/>
  <c r="C35"/>
  <c r="C36"/>
  <c r="C32"/>
  <c r="C37"/>
  <c r="C38"/>
  <c r="C39"/>
  <c r="C40"/>
  <c r="C41"/>
  <c r="C42"/>
  <c r="C43"/>
  <c r="C44"/>
  <c r="C45"/>
  <c r="C46"/>
  <c r="C47"/>
  <c r="C49"/>
  <c r="C50"/>
  <c r="C51"/>
  <c r="C56"/>
  <c r="C52"/>
  <c r="C53"/>
  <c r="C54"/>
  <c r="C55"/>
  <c r="C58"/>
  <c r="C59"/>
  <c r="C60"/>
  <c r="C62"/>
  <c r="C61"/>
  <c r="C63"/>
  <c r="C64"/>
  <c r="C65"/>
  <c r="C66"/>
  <c r="C67"/>
  <c r="C69"/>
  <c r="C68"/>
  <c r="C70"/>
  <c r="C73"/>
  <c r="C71"/>
  <c r="C72"/>
  <c r="C74"/>
  <c r="C75"/>
  <c r="C76"/>
  <c r="C78"/>
  <c r="C79"/>
  <c r="C80"/>
  <c r="C81"/>
  <c r="C82"/>
  <c r="C83"/>
  <c r="C85"/>
  <c r="C86"/>
  <c r="C84"/>
  <c r="C87"/>
  <c r="C90"/>
  <c r="C88"/>
  <c r="C92"/>
  <c r="C91"/>
  <c r="C93"/>
  <c r="C94"/>
  <c r="C95"/>
  <c r="C96"/>
  <c r="C97"/>
  <c r="C98"/>
  <c r="C99"/>
  <c r="C103"/>
  <c r="C100"/>
  <c r="C102"/>
  <c r="C101"/>
  <c r="C104"/>
  <c r="C105"/>
  <c r="C106"/>
  <c r="C107"/>
  <c r="C108"/>
  <c r="C109"/>
  <c r="C110"/>
  <c r="C111"/>
  <c r="C112"/>
  <c r="C113"/>
  <c r="C114"/>
  <c r="C115"/>
  <c r="C116"/>
  <c r="C117"/>
  <c r="C119"/>
  <c r="C118"/>
  <c r="C120"/>
  <c r="C121"/>
  <c r="C89"/>
  <c r="C124"/>
  <c r="C123"/>
  <c r="C122"/>
  <c r="C129"/>
  <c r="C125"/>
  <c r="C126"/>
  <c r="C127"/>
  <c r="C128"/>
  <c r="C130"/>
  <c r="C132"/>
  <c r="C131"/>
  <c r="C133"/>
  <c r="C134"/>
  <c r="C135"/>
  <c r="C136"/>
  <c r="C137"/>
  <c r="C138"/>
  <c r="C139"/>
  <c r="C140"/>
  <c r="C141"/>
  <c r="C142"/>
  <c r="C143"/>
  <c r="C144"/>
  <c r="C145"/>
  <c r="C146"/>
  <c r="C148"/>
  <c r="C149"/>
  <c r="C147"/>
  <c r="C2"/>
  <c r="N74" i="39" l="1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5"/>
  <c r="N14"/>
  <c r="N13"/>
  <c r="N12"/>
  <c r="N11"/>
  <c r="N10"/>
  <c r="N9"/>
  <c r="N8"/>
  <c r="N7"/>
  <c r="N6"/>
  <c r="N5"/>
  <c r="N4"/>
  <c r="N3"/>
  <c r="AE16" i="37" l="1"/>
  <c r="AE15"/>
  <c r="AE14"/>
  <c r="AE13"/>
  <c r="AE12"/>
  <c r="AE11"/>
  <c r="AE10"/>
  <c r="AE9"/>
  <c r="AE8"/>
  <c r="AE7"/>
  <c r="AE6"/>
  <c r="AE5"/>
  <c r="AE4"/>
  <c r="AE3"/>
  <c r="S35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V35"/>
  <c r="T35"/>
  <c r="AI218" l="1"/>
  <c r="C24"/>
  <c r="C25"/>
  <c r="C26"/>
  <c r="O9" s="1"/>
  <c r="C27"/>
  <c r="O10" s="1"/>
  <c r="C28"/>
  <c r="O11" s="1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O14" s="1"/>
  <c r="C78"/>
  <c r="C79"/>
  <c r="C80"/>
  <c r="C81"/>
  <c r="C82"/>
  <c r="C83"/>
  <c r="C84"/>
  <c r="C85"/>
  <c r="O15" s="1"/>
  <c r="C4"/>
  <c r="O4" s="1"/>
  <c r="C5"/>
  <c r="C6"/>
  <c r="C7"/>
  <c r="C8"/>
  <c r="C9"/>
  <c r="C10"/>
  <c r="C11"/>
  <c r="C12"/>
  <c r="C13"/>
  <c r="C14"/>
  <c r="C15"/>
  <c r="C16"/>
  <c r="C17"/>
  <c r="C18"/>
  <c r="C19"/>
  <c r="C20"/>
  <c r="O8" s="1"/>
  <c r="C21"/>
  <c r="C22"/>
  <c r="C23"/>
  <c r="C3"/>
  <c r="O7" l="1"/>
  <c r="O16" s="1"/>
  <c r="O12"/>
  <c r="O13"/>
  <c r="C86"/>
  <c r="AL284" i="36"/>
  <c r="AL327"/>
  <c r="AL282"/>
  <c r="Q11"/>
  <c r="Q10"/>
  <c r="Q9"/>
  <c r="Q6"/>
  <c r="Q5"/>
  <c r="Q4"/>
  <c r="C83"/>
  <c r="Q8"/>
  <c r="Q7"/>
  <c r="Q3"/>
  <c r="Q13" l="1"/>
  <c r="AH8" i="34" l="1"/>
  <c r="Q7"/>
  <c r="Q6"/>
  <c r="Q5"/>
  <c r="Q4"/>
  <c r="Q3"/>
  <c r="AL18"/>
  <c r="AO9" i="33" l="1"/>
  <c r="AH12"/>
  <c r="AH11"/>
  <c r="AH10"/>
  <c r="AH9"/>
  <c r="AH6"/>
  <c r="C17"/>
  <c r="Q7"/>
  <c r="Q6"/>
  <c r="Q5"/>
  <c r="Q4"/>
  <c r="Q3"/>
  <c r="Q8" s="1"/>
  <c r="AL35"/>
  <c r="U40" l="1"/>
  <c r="U38"/>
  <c r="U34"/>
  <c r="AH16" s="1"/>
  <c r="U31"/>
  <c r="U29"/>
  <c r="U24"/>
  <c r="U13"/>
  <c r="U12"/>
  <c r="AH7" s="1"/>
  <c r="U9"/>
  <c r="U5"/>
  <c r="U3"/>
  <c r="AH3" l="1"/>
  <c r="AH5"/>
  <c r="U39"/>
  <c r="AH19" s="1"/>
  <c r="U36"/>
  <c r="AH18" s="1"/>
  <c r="U35"/>
  <c r="AH17" s="1"/>
  <c r="U33"/>
  <c r="AH15" s="1"/>
  <c r="U32"/>
  <c r="U30"/>
  <c r="U28"/>
  <c r="U27"/>
  <c r="U26"/>
  <c r="U25"/>
  <c r="AH13" s="1"/>
  <c r="U14"/>
  <c r="AH8" s="1"/>
  <c r="U4"/>
  <c r="AH4" s="1"/>
  <c r="AH14" l="1"/>
  <c r="AH20" s="1"/>
  <c r="U41"/>
  <c r="AP30" i="32"/>
  <c r="AP4"/>
  <c r="AL80"/>
  <c r="AH20" l="1"/>
  <c r="AH18"/>
  <c r="AH15"/>
  <c r="AH14"/>
  <c r="AH13"/>
  <c r="AH11"/>
  <c r="AH10"/>
  <c r="AH9"/>
  <c r="AH8"/>
  <c r="AH6"/>
  <c r="AH5"/>
  <c r="AH4"/>
  <c r="AH3"/>
  <c r="C42" l="1"/>
  <c r="Q9" s="1"/>
  <c r="C40"/>
  <c r="C41"/>
  <c r="C39"/>
  <c r="Q7" s="1"/>
  <c r="C22"/>
  <c r="C21"/>
  <c r="C34"/>
  <c r="C37"/>
  <c r="C36"/>
  <c r="C24"/>
  <c r="C25"/>
  <c r="C35"/>
  <c r="C33"/>
  <c r="C19"/>
  <c r="C30"/>
  <c r="C28"/>
  <c r="C27"/>
  <c r="C31"/>
  <c r="C32"/>
  <c r="C29"/>
  <c r="C23"/>
  <c r="C38"/>
  <c r="O26"/>
  <c r="C26" s="1"/>
  <c r="C15"/>
  <c r="C16"/>
  <c r="C14"/>
  <c r="C17"/>
  <c r="C13"/>
  <c r="C4"/>
  <c r="C5"/>
  <c r="C6"/>
  <c r="C7"/>
  <c r="C10"/>
  <c r="C9"/>
  <c r="C8"/>
  <c r="C11"/>
  <c r="C12"/>
  <c r="C3"/>
  <c r="Q3" s="1"/>
  <c r="Q5" l="1"/>
  <c r="Q8"/>
  <c r="Q6"/>
  <c r="Q4"/>
  <c r="U48"/>
  <c r="AH19" s="1"/>
  <c r="U25"/>
  <c r="AH12" s="1"/>
  <c r="AD17"/>
  <c r="U17" s="1"/>
  <c r="AH7" s="1"/>
  <c r="Q10" l="1"/>
  <c r="U43"/>
  <c r="AH17" s="1"/>
  <c r="U39"/>
  <c r="AH16" s="1"/>
  <c r="AD38"/>
  <c r="AD28"/>
  <c r="AH21" l="1"/>
  <c r="AH17" i="29" l="1"/>
  <c r="AH16"/>
  <c r="AH15"/>
  <c r="AH14"/>
  <c r="AH13"/>
  <c r="AH12"/>
  <c r="AH11"/>
  <c r="AH10"/>
  <c r="AH18" s="1"/>
  <c r="AH9"/>
  <c r="AH8"/>
  <c r="AH7"/>
  <c r="AH6"/>
  <c r="AH5"/>
  <c r="AH4"/>
  <c r="AH3"/>
  <c r="AL85"/>
  <c r="Q14"/>
  <c r="Q13"/>
  <c r="Q12"/>
  <c r="Q11"/>
  <c r="Q10"/>
  <c r="Q9"/>
  <c r="Q8"/>
  <c r="Q7"/>
  <c r="Q6"/>
  <c r="Q5"/>
  <c r="Q4"/>
  <c r="Q3"/>
  <c r="Q15" l="1"/>
  <c r="F12"/>
  <c r="AF38" i="22" l="1"/>
  <c r="AJ43" i="24"/>
  <c r="O9"/>
  <c r="O7"/>
  <c r="O4"/>
  <c r="O3"/>
  <c r="C65"/>
  <c r="C64"/>
  <c r="C63"/>
  <c r="O10" s="1"/>
  <c r="C57"/>
  <c r="C55"/>
  <c r="C53"/>
  <c r="C51"/>
  <c r="C49"/>
  <c r="C48"/>
  <c r="C47"/>
  <c r="C45"/>
  <c r="C43"/>
  <c r="C41"/>
  <c r="C40"/>
  <c r="C37"/>
  <c r="O8" s="1"/>
  <c r="C31"/>
  <c r="C29"/>
  <c r="C28"/>
  <c r="C26"/>
  <c r="C25"/>
  <c r="O6" s="1"/>
  <c r="C20"/>
  <c r="O5" s="1"/>
  <c r="C17"/>
  <c r="C16"/>
  <c r="C12"/>
  <c r="C11"/>
  <c r="C8"/>
  <c r="C66" s="1"/>
  <c r="AO50" i="25"/>
  <c r="AO12"/>
  <c r="AG17"/>
  <c r="AG16"/>
  <c r="AG15"/>
  <c r="AG14"/>
  <c r="AG13"/>
  <c r="AG12"/>
  <c r="AG11"/>
  <c r="AG10"/>
  <c r="AG9"/>
  <c r="AG8"/>
  <c r="AG7"/>
  <c r="AG6"/>
  <c r="AG4"/>
  <c r="AG3"/>
  <c r="C20"/>
  <c r="P7"/>
  <c r="P6"/>
  <c r="P5"/>
  <c r="P4"/>
  <c r="P3"/>
  <c r="O11" i="24" l="1"/>
  <c r="AK84" i="25"/>
  <c r="AA10"/>
  <c r="G57" i="3" l="1"/>
  <c r="C57" s="1"/>
  <c r="J150"/>
  <c r="I150"/>
  <c r="G150" l="1"/>
  <c r="K150"/>
  <c r="C150"/>
  <c r="AA19" i="25"/>
  <c r="T10"/>
  <c r="T36" l="1"/>
  <c r="AG5"/>
  <c r="AG18" s="1"/>
  <c r="S52" i="24"/>
  <c r="S38"/>
  <c r="C3" i="22" l="1"/>
  <c r="Q3"/>
  <c r="C4"/>
  <c r="Q4"/>
  <c r="C5"/>
  <c r="Q5"/>
  <c r="F6"/>
  <c r="C6" s="1"/>
  <c r="Q6"/>
  <c r="C7"/>
  <c r="C8"/>
  <c r="C9"/>
  <c r="K9"/>
  <c r="C10"/>
  <c r="K11"/>
  <c r="C11" s="1"/>
  <c r="C12"/>
  <c r="M13"/>
  <c r="C13" s="1"/>
  <c r="C14"/>
  <c r="C15"/>
  <c r="C16"/>
  <c r="K16"/>
  <c r="C17"/>
  <c r="M18"/>
  <c r="C18" s="1"/>
  <c r="C19"/>
  <c r="C20"/>
  <c r="C21"/>
  <c r="C22"/>
  <c r="C23"/>
  <c r="C24"/>
  <c r="K25"/>
  <c r="C25" s="1"/>
  <c r="E26"/>
  <c r="C26" s="1"/>
  <c r="C27"/>
  <c r="C28"/>
  <c r="K28"/>
  <c r="C29"/>
  <c r="C30"/>
  <c r="C31"/>
  <c r="C32"/>
  <c r="K33"/>
  <c r="C33" s="1"/>
  <c r="C34"/>
  <c r="M35"/>
  <c r="C35" s="1"/>
  <c r="C36"/>
  <c r="C37"/>
  <c r="M38"/>
  <c r="C38" s="1"/>
  <c r="M39"/>
  <c r="C39" s="1"/>
  <c r="C40"/>
  <c r="C41"/>
  <c r="N14" i="21" l="1"/>
  <c r="R8"/>
  <c r="C58"/>
  <c r="C57"/>
  <c r="C56"/>
  <c r="C55"/>
  <c r="C54"/>
  <c r="C53"/>
  <c r="C52"/>
  <c r="C51"/>
  <c r="C50"/>
  <c r="C49"/>
  <c r="C48"/>
  <c r="C47"/>
  <c r="C46"/>
  <c r="C45"/>
  <c r="L44"/>
  <c r="C44" s="1"/>
  <c r="C43"/>
  <c r="C42"/>
  <c r="C41"/>
  <c r="C40"/>
  <c r="C39"/>
  <c r="C38"/>
  <c r="C37"/>
  <c r="C36"/>
  <c r="C35"/>
  <c r="C34"/>
  <c r="C33"/>
  <c r="L32"/>
  <c r="K32"/>
  <c r="J32"/>
  <c r="H32"/>
  <c r="C32" s="1"/>
  <c r="C31"/>
  <c r="C30"/>
  <c r="C29"/>
  <c r="C28"/>
  <c r="C27"/>
  <c r="C26"/>
  <c r="C25"/>
  <c r="C24"/>
  <c r="C23"/>
  <c r="C22"/>
  <c r="C21"/>
  <c r="C20"/>
  <c r="H19"/>
  <c r="C19" s="1"/>
  <c r="C18"/>
  <c r="C17"/>
  <c r="H16"/>
  <c r="C16" s="1"/>
  <c r="C15"/>
  <c r="L14"/>
  <c r="K14"/>
  <c r="H14"/>
  <c r="C14" s="1"/>
  <c r="C13"/>
  <c r="L12"/>
  <c r="C12" s="1"/>
  <c r="C11"/>
  <c r="L10"/>
  <c r="H10"/>
  <c r="C9"/>
  <c r="C8"/>
  <c r="C7"/>
  <c r="C6"/>
  <c r="C5"/>
  <c r="C4"/>
  <c r="C3"/>
  <c r="C10" l="1"/>
  <c r="C4" i="20"/>
  <c r="C5"/>
  <c r="C6"/>
  <c r="N4" s="1"/>
  <c r="C7"/>
  <c r="C8"/>
  <c r="C9"/>
  <c r="C10"/>
  <c r="C11"/>
  <c r="C12"/>
  <c r="C13"/>
  <c r="C14"/>
  <c r="C17"/>
  <c r="C18"/>
  <c r="C19"/>
  <c r="C20"/>
  <c r="C22"/>
  <c r="C23"/>
  <c r="C25"/>
  <c r="C26"/>
  <c r="C27"/>
  <c r="C28"/>
  <c r="C30"/>
  <c r="N8" s="1"/>
  <c r="C31"/>
  <c r="N9" s="1"/>
  <c r="C32"/>
  <c r="N10" s="1"/>
  <c r="C34"/>
  <c r="C35"/>
  <c r="C38"/>
  <c r="C39"/>
  <c r="C40"/>
  <c r="C41"/>
  <c r="C42"/>
  <c r="C43"/>
  <c r="C44"/>
  <c r="C45"/>
  <c r="C46"/>
  <c r="C47"/>
  <c r="C49"/>
  <c r="C51"/>
  <c r="C52"/>
  <c r="C53"/>
  <c r="C54"/>
  <c r="C55"/>
  <c r="C56"/>
  <c r="C57"/>
  <c r="C58"/>
  <c r="C59"/>
  <c r="C60"/>
  <c r="C61"/>
  <c r="C62"/>
  <c r="C63"/>
  <c r="C64"/>
  <c r="C65"/>
  <c r="C66"/>
  <c r="C67"/>
  <c r="C69"/>
  <c r="C70"/>
  <c r="C71"/>
  <c r="C72"/>
  <c r="N15" s="1"/>
  <c r="C3"/>
  <c r="N3" s="1"/>
  <c r="J21"/>
  <c r="C21" s="1"/>
  <c r="N13" l="1"/>
  <c r="N6"/>
  <c r="K68"/>
  <c r="C68" s="1"/>
  <c r="N14" s="1"/>
  <c r="I50"/>
  <c r="C50" s="1"/>
  <c r="L48"/>
  <c r="I48"/>
  <c r="I37"/>
  <c r="C37" s="1"/>
  <c r="I36"/>
  <c r="C36" s="1"/>
  <c r="K33"/>
  <c r="C33" s="1"/>
  <c r="N11" s="1"/>
  <c r="I29"/>
  <c r="C29" s="1"/>
  <c r="L24"/>
  <c r="I24"/>
  <c r="F24"/>
  <c r="I16"/>
  <c r="C16" s="1"/>
  <c r="I15"/>
  <c r="C15" s="1"/>
  <c r="N5" s="1"/>
  <c r="C24" l="1"/>
  <c r="N7" s="1"/>
  <c r="C48"/>
  <c r="N12" s="1"/>
  <c r="R32"/>
  <c r="N16" l="1"/>
  <c r="C50" i="17"/>
  <c r="R38"/>
  <c r="C10"/>
  <c r="C12"/>
  <c r="C13"/>
  <c r="C14"/>
  <c r="C15"/>
  <c r="C16"/>
  <c r="C17"/>
  <c r="C18"/>
  <c r="C19"/>
  <c r="C21"/>
  <c r="C22"/>
  <c r="C28"/>
  <c r="C29"/>
  <c r="C30"/>
  <c r="C31"/>
  <c r="C32"/>
  <c r="C33"/>
  <c r="C36"/>
  <c r="C38"/>
  <c r="C39"/>
  <c r="C42"/>
  <c r="N8" s="1"/>
  <c r="C45"/>
  <c r="N11" s="1"/>
  <c r="C11"/>
  <c r="C47"/>
  <c r="C48"/>
  <c r="C52"/>
  <c r="C54"/>
  <c r="C55"/>
  <c r="C57"/>
  <c r="C58"/>
  <c r="C59"/>
  <c r="C60"/>
  <c r="C61"/>
  <c r="C62"/>
  <c r="C63"/>
  <c r="C65"/>
  <c r="C66"/>
  <c r="C69"/>
  <c r="C70"/>
  <c r="C72"/>
  <c r="C73"/>
  <c r="C74"/>
  <c r="C76"/>
  <c r="C77"/>
  <c r="C78"/>
  <c r="C79"/>
  <c r="C80"/>
  <c r="C81"/>
  <c r="C82"/>
  <c r="C83"/>
  <c r="C84"/>
  <c r="C85"/>
  <c r="C86"/>
  <c r="C87"/>
  <c r="C88"/>
  <c r="C89"/>
  <c r="C90"/>
  <c r="C91"/>
  <c r="C93"/>
  <c r="C94"/>
  <c r="C95"/>
  <c r="C96"/>
  <c r="C97"/>
  <c r="C98"/>
  <c r="C99"/>
  <c r="C100"/>
  <c r="C102"/>
  <c r="C103"/>
  <c r="C105"/>
  <c r="C106"/>
  <c r="C107"/>
  <c r="C108"/>
  <c r="C109"/>
  <c r="C110"/>
  <c r="C111"/>
  <c r="N15" s="1"/>
  <c r="C4"/>
  <c r="C5"/>
  <c r="C6"/>
  <c r="C7"/>
  <c r="C8"/>
  <c r="C9"/>
  <c r="C3"/>
  <c r="I101"/>
  <c r="C101" s="1"/>
  <c r="K71"/>
  <c r="I71"/>
  <c r="C71" s="1"/>
  <c r="I34"/>
  <c r="C34" s="1"/>
  <c r="L25"/>
  <c r="I25"/>
  <c r="E24"/>
  <c r="E112" s="1"/>
  <c r="F112" s="1"/>
  <c r="J23"/>
  <c r="N4" l="1"/>
  <c r="N7"/>
  <c r="C25"/>
  <c r="C23"/>
  <c r="N3"/>
  <c r="C24"/>
  <c r="H104"/>
  <c r="C104" s="1"/>
  <c r="N14" s="1"/>
  <c r="L92"/>
  <c r="C92" s="1"/>
  <c r="N13" s="1"/>
  <c r="L75"/>
  <c r="K75"/>
  <c r="I75"/>
  <c r="H75"/>
  <c r="G75"/>
  <c r="H68"/>
  <c r="C68" s="1"/>
  <c r="K67"/>
  <c r="C67" s="1"/>
  <c r="L64"/>
  <c r="C64" s="1"/>
  <c r="L56"/>
  <c r="I56"/>
  <c r="H53"/>
  <c r="C53" s="1"/>
  <c r="L51"/>
  <c r="C51" s="1"/>
  <c r="K49"/>
  <c r="C49" s="1"/>
  <c r="L46"/>
  <c r="C46" s="1"/>
  <c r="G44"/>
  <c r="C44" s="1"/>
  <c r="N10" s="1"/>
  <c r="G43"/>
  <c r="C43" s="1"/>
  <c r="N9" s="1"/>
  <c r="L41"/>
  <c r="K41"/>
  <c r="J41"/>
  <c r="H41"/>
  <c r="J40"/>
  <c r="C40" s="1"/>
  <c r="G37"/>
  <c r="C37" s="1"/>
  <c r="L35"/>
  <c r="K35"/>
  <c r="J35"/>
  <c r="I35"/>
  <c r="H35"/>
  <c r="L27"/>
  <c r="C27" s="1"/>
  <c r="L26"/>
  <c r="I26"/>
  <c r="H26"/>
  <c r="G20"/>
  <c r="C70" i="16"/>
  <c r="B10" i="13"/>
  <c r="B10" i="8"/>
  <c r="B26" i="9"/>
  <c r="B11" i="10"/>
  <c r="U36" i="11"/>
  <c r="B25"/>
  <c r="C41" i="17" l="1"/>
  <c r="C56"/>
  <c r="G112"/>
  <c r="C20"/>
  <c r="C26"/>
  <c r="H112"/>
  <c r="I112" s="1"/>
  <c r="J112" s="1"/>
  <c r="K112" s="1"/>
  <c r="L112" s="1"/>
  <c r="C35"/>
  <c r="C75"/>
  <c r="B16" i="12"/>
  <c r="B8" i="1"/>
  <c r="N6" i="17" l="1"/>
  <c r="N12"/>
  <c r="C112"/>
  <c r="N5"/>
  <c r="N16" s="1"/>
</calcChain>
</file>

<file path=xl/sharedStrings.xml><?xml version="1.0" encoding="utf-8"?>
<sst xmlns="http://schemas.openxmlformats.org/spreadsheetml/2006/main" count="35808" uniqueCount="7491">
  <si>
    <t>Família</t>
  </si>
  <si>
    <t>Espécie</t>
  </si>
  <si>
    <t>Material</t>
  </si>
  <si>
    <t>Local</t>
  </si>
  <si>
    <t>Data</t>
  </si>
  <si>
    <t>Orquidaceae</t>
  </si>
  <si>
    <t>Bromeliaceae</t>
  </si>
  <si>
    <t>Quantidade</t>
  </si>
  <si>
    <t>Polypodiaceae</t>
  </si>
  <si>
    <t>Araceae</t>
  </si>
  <si>
    <t>Aspleniaceae</t>
  </si>
  <si>
    <t>Cactaceae</t>
  </si>
  <si>
    <t>Gesneriaceae</t>
  </si>
  <si>
    <t>Piperaceae</t>
  </si>
  <si>
    <r>
      <t xml:space="preserve">Calathea londibracteata </t>
    </r>
    <r>
      <rPr>
        <sz val="12"/>
        <color rgb="FF222222"/>
        <rFont val="Arial"/>
        <family val="2"/>
      </rPr>
      <t>(Sweet) Lindl</t>
    </r>
  </si>
  <si>
    <r>
      <t xml:space="preserve">Ctenathe muelleri </t>
    </r>
    <r>
      <rPr>
        <sz val="12"/>
        <color theme="1"/>
        <rFont val="Arial"/>
        <family val="2"/>
      </rPr>
      <t>Petersen</t>
    </r>
    <r>
      <rPr>
        <i/>
        <sz val="12"/>
        <color theme="1"/>
        <rFont val="Arial"/>
        <family val="2"/>
      </rPr>
      <t xml:space="preserve"> </t>
    </r>
  </si>
  <si>
    <r>
      <t xml:space="preserve">Boehmeria caudata </t>
    </r>
    <r>
      <rPr>
        <sz val="12"/>
        <color theme="1"/>
        <rFont val="Arial"/>
        <family val="2"/>
      </rPr>
      <t>Sw</t>
    </r>
  </si>
  <si>
    <r>
      <t xml:space="preserve">Anemia philitidys </t>
    </r>
    <r>
      <rPr>
        <sz val="12"/>
        <color theme="1"/>
        <rFont val="Arial"/>
        <family val="2"/>
      </rPr>
      <t>(L.) Sw.</t>
    </r>
  </si>
  <si>
    <r>
      <t>Dichorisandra paranaensis</t>
    </r>
    <r>
      <rPr>
        <sz val="12"/>
        <color theme="1"/>
        <rFont val="Arial"/>
        <family val="2"/>
      </rPr>
      <t xml:space="preserve"> D.Maia </t>
    </r>
  </si>
  <si>
    <r>
      <t xml:space="preserve">Piper </t>
    </r>
    <r>
      <rPr>
        <sz val="12"/>
        <color theme="1"/>
        <rFont val="Arial"/>
        <family val="2"/>
      </rPr>
      <t xml:space="preserve">sp. </t>
    </r>
  </si>
  <si>
    <t>Lauraceae</t>
  </si>
  <si>
    <t>excicata</t>
  </si>
  <si>
    <t>Nectandra rigida</t>
  </si>
  <si>
    <t>NI</t>
  </si>
  <si>
    <t>Euphorbiaceae</t>
  </si>
  <si>
    <t xml:space="preserve">Tetrorchidium rubrivenium </t>
  </si>
  <si>
    <t>frutos</t>
  </si>
  <si>
    <t>Inga marginata</t>
  </si>
  <si>
    <t>Fabaceae</t>
  </si>
  <si>
    <t>Anonna cacans</t>
  </si>
  <si>
    <t>Apocynaceae</t>
  </si>
  <si>
    <t>epifita</t>
  </si>
  <si>
    <t>Campyloneuron acrocarpon</t>
  </si>
  <si>
    <t>Rhipsalis sp5</t>
  </si>
  <si>
    <t>Acisanthera sp.</t>
  </si>
  <si>
    <t>Rhipsalis sp1</t>
  </si>
  <si>
    <t>Rhipsalis sp2</t>
  </si>
  <si>
    <t>Rhipsalis sp3</t>
  </si>
  <si>
    <t>Rhipsalis sp4</t>
  </si>
  <si>
    <t xml:space="preserve">Rhipsalis sp6 </t>
  </si>
  <si>
    <t>Epiphylum phylantus</t>
  </si>
  <si>
    <t>Araceae sp1</t>
  </si>
  <si>
    <t>Araceae sp2</t>
  </si>
  <si>
    <t>Bromeliaceae sp1</t>
  </si>
  <si>
    <t>Bromeliaceae sp2</t>
  </si>
  <si>
    <t>Bromeliaceae sp3</t>
  </si>
  <si>
    <t>Bromeliaceae sp4</t>
  </si>
  <si>
    <t xml:space="preserve">Bilbergia sp </t>
  </si>
  <si>
    <t xml:space="preserve">Bromelia aff. disticantha </t>
  </si>
  <si>
    <t>Piperacaea</t>
  </si>
  <si>
    <t>Piperaceae sp1</t>
  </si>
  <si>
    <t>Piperaceae sp2</t>
  </si>
  <si>
    <t>Piperaceae sp3</t>
  </si>
  <si>
    <t>Piperaceae sp4</t>
  </si>
  <si>
    <t>Piperaceae sp5</t>
  </si>
  <si>
    <t>Piperaceae sp6</t>
  </si>
  <si>
    <t>Piperaceae sp7</t>
  </si>
  <si>
    <t>Acianthera sp1</t>
  </si>
  <si>
    <t>Acianthera sp2</t>
  </si>
  <si>
    <t>Acianthera sp3</t>
  </si>
  <si>
    <t>Acianthera sp4</t>
  </si>
  <si>
    <t xml:space="preserve">Acianthera aff. aphytosa </t>
  </si>
  <si>
    <t xml:space="preserve">Acianthera aff. pinicola </t>
  </si>
  <si>
    <t xml:space="preserve">Aspidogyne sp </t>
  </si>
  <si>
    <t xml:space="preserve">Cyclopogom sp </t>
  </si>
  <si>
    <t xml:space="preserve">Encyclia aff. patens </t>
  </si>
  <si>
    <t xml:space="preserve">Epidendrum aff. paniculatum </t>
  </si>
  <si>
    <t xml:space="preserve">Epidendrum aff. rigidum </t>
  </si>
  <si>
    <t>Epidendrum sp</t>
  </si>
  <si>
    <t xml:space="preserve">Isabelia virginalis </t>
  </si>
  <si>
    <t xml:space="preserve">Isochilus linearis </t>
  </si>
  <si>
    <t>Maxillaria aff. consanguinea</t>
  </si>
  <si>
    <t>Maxillaria sp1</t>
  </si>
  <si>
    <t>Miltonia flavescens</t>
  </si>
  <si>
    <t xml:space="preserve">Miltonia regnelli </t>
  </si>
  <si>
    <t xml:space="preserve">Oncidium flexuosum </t>
  </si>
  <si>
    <t xml:space="preserve">Polystachia sp </t>
  </si>
  <si>
    <t>Sauroglossum nitidum</t>
  </si>
  <si>
    <t xml:space="preserve">Stanhopea litsei </t>
  </si>
  <si>
    <t xml:space="preserve">Zygostates lunata </t>
  </si>
  <si>
    <t>Philodendron sp1.</t>
  </si>
  <si>
    <t>Microgramma sp.</t>
  </si>
  <si>
    <t>Peperomia tetraphyla</t>
  </si>
  <si>
    <t>Pleopeltis sp.</t>
  </si>
  <si>
    <t>Oncidium sp2</t>
  </si>
  <si>
    <t>Pecluma sp.</t>
  </si>
  <si>
    <t>Tilansdia sp.</t>
  </si>
  <si>
    <t>Pecluma recurvata</t>
  </si>
  <si>
    <t>Polystachia sp.</t>
  </si>
  <si>
    <t>Amaryllidaceae</t>
  </si>
  <si>
    <t>ervas terrestres</t>
  </si>
  <si>
    <t>Oeceoclades maculata</t>
  </si>
  <si>
    <t>Rhipsalis baccifera</t>
  </si>
  <si>
    <t>Maxilaria aff. Acicularis</t>
  </si>
  <si>
    <t>Microgramma sp2</t>
  </si>
  <si>
    <t>Dryopteridaceae</t>
  </si>
  <si>
    <t>Lastreopssis sp.</t>
  </si>
  <si>
    <t>Woodsiaceae</t>
  </si>
  <si>
    <t>Diplazium sp.</t>
  </si>
  <si>
    <t>diplazium sp1</t>
  </si>
  <si>
    <t>Asplenium sp.</t>
  </si>
  <si>
    <t>Pteridaceae</t>
  </si>
  <si>
    <t>Adiantopsis radiata</t>
  </si>
  <si>
    <t>Piper mikanianum</t>
  </si>
  <si>
    <t>Marantaceae</t>
  </si>
  <si>
    <t>Ctenanthe muelleri</t>
  </si>
  <si>
    <t>Thelypteridaceae</t>
  </si>
  <si>
    <t>Thelypteris sp.</t>
  </si>
  <si>
    <t>Saranthe sp.</t>
  </si>
  <si>
    <t>Calathea longibracteata</t>
  </si>
  <si>
    <t>Doryopteris sp.</t>
  </si>
  <si>
    <t>Adiantum sp.</t>
  </si>
  <si>
    <t>Oncidium sp.</t>
  </si>
  <si>
    <t>Baulfourodendron riedelianum</t>
  </si>
  <si>
    <t>Rutaceae</t>
  </si>
  <si>
    <t>Ralvoufua sellowi</t>
  </si>
  <si>
    <t>Gesneriacea</t>
  </si>
  <si>
    <t>Siningia sp</t>
  </si>
  <si>
    <t>Orquidaceae sp1</t>
  </si>
  <si>
    <t>Orquidaceae sp2</t>
  </si>
  <si>
    <t>Peperomia urocarpa</t>
  </si>
  <si>
    <t>Peperomia sp.</t>
  </si>
  <si>
    <t>Commelinaceae</t>
  </si>
  <si>
    <t>Urticaceae</t>
  </si>
  <si>
    <t>Anemiaceae</t>
  </si>
  <si>
    <t xml:space="preserve">Myrataceae </t>
  </si>
  <si>
    <t>Eugenia sp</t>
  </si>
  <si>
    <t>exsicata</t>
  </si>
  <si>
    <t>Arecaceae</t>
  </si>
  <si>
    <t>Lafoensia paccari</t>
  </si>
  <si>
    <t>Lythraceae</t>
  </si>
  <si>
    <t>0,1 kg</t>
  </si>
  <si>
    <t>Anonaceae</t>
  </si>
  <si>
    <t xml:space="preserve">Anadenathera colubrina </t>
  </si>
  <si>
    <t>xiloteca</t>
  </si>
  <si>
    <t xml:space="preserve">Croton floribundus </t>
  </si>
  <si>
    <t xml:space="preserve">Campomanesia xanthocarpa </t>
  </si>
  <si>
    <t>Myrtaceae</t>
  </si>
  <si>
    <r>
      <t>Bauforodendron riedelianum</t>
    </r>
    <r>
      <rPr>
        <sz val="12"/>
        <color theme="1"/>
        <rFont val="Arial"/>
        <family val="2"/>
      </rPr>
      <t xml:space="preserve"> </t>
    </r>
  </si>
  <si>
    <t>epífitas</t>
  </si>
  <si>
    <t>epífitas/ervas terrestres</t>
  </si>
  <si>
    <t>Rauvolfia sellowii</t>
  </si>
  <si>
    <t>Lycopodiaceae</t>
  </si>
  <si>
    <t>Orchidaceae</t>
  </si>
  <si>
    <t>epifita/ervas terrestres</t>
  </si>
  <si>
    <t>Hippeastrum sp.</t>
  </si>
  <si>
    <t>Anemia phylitidis</t>
  </si>
  <si>
    <t>Blechnaceae</t>
  </si>
  <si>
    <t>Blechnum austrobrasilianum</t>
  </si>
  <si>
    <t>Anannas sp.</t>
  </si>
  <si>
    <t>Caryophylaceae</t>
  </si>
  <si>
    <t>Loganiaceae</t>
  </si>
  <si>
    <t>Spigelia scabra</t>
  </si>
  <si>
    <t>Melastomataceae</t>
  </si>
  <si>
    <t>Miconia discolor</t>
  </si>
  <si>
    <t>Corymborchis flava</t>
  </si>
  <si>
    <t>Peperomia aff. Ibiramana</t>
  </si>
  <si>
    <t>Piper amalago</t>
  </si>
  <si>
    <t>Rubiaceae</t>
  </si>
  <si>
    <t>Psychotria leiocarpa</t>
  </si>
  <si>
    <t>Psychotria suterella</t>
  </si>
  <si>
    <t>Tectariaceae</t>
  </si>
  <si>
    <t>Tectaria incisa</t>
  </si>
  <si>
    <t>Anadenanthera colubrina</t>
  </si>
  <si>
    <r>
      <t>Aspidosperma polyneuron</t>
    </r>
    <r>
      <rPr>
        <sz val="12"/>
        <color theme="1"/>
        <rFont val="Arial"/>
        <family val="2"/>
      </rPr>
      <t xml:space="preserve"> </t>
    </r>
  </si>
  <si>
    <r>
      <t>Balfourodendron riedelianum</t>
    </r>
    <r>
      <rPr>
        <sz val="12"/>
        <color theme="1"/>
        <rFont val="Arial"/>
        <family val="2"/>
      </rPr>
      <t xml:space="preserve"> </t>
    </r>
  </si>
  <si>
    <t>Dicksoniaceae</t>
  </si>
  <si>
    <t xml:space="preserve">Dicksonia sellowiana </t>
  </si>
  <si>
    <r>
      <t>Myrocarpus frondosus</t>
    </r>
    <r>
      <rPr>
        <sz val="12"/>
        <color theme="1"/>
        <rFont val="Arial"/>
        <family val="2"/>
      </rPr>
      <t xml:space="preserve"> </t>
    </r>
  </si>
  <si>
    <t>Araucariaceae</t>
  </si>
  <si>
    <t>Araucaria angustifolia</t>
  </si>
  <si>
    <t>Meliaceae</t>
  </si>
  <si>
    <r>
      <t>Cedrela fissilis</t>
    </r>
    <r>
      <rPr>
        <sz val="12"/>
        <color theme="1"/>
        <rFont val="Arial"/>
        <family val="2"/>
      </rPr>
      <t xml:space="preserve"> </t>
    </r>
  </si>
  <si>
    <t>Annonaceae</t>
  </si>
  <si>
    <r>
      <t>Annona cacans</t>
    </r>
    <r>
      <rPr>
        <sz val="12"/>
        <color theme="1"/>
        <rFont val="Arial"/>
        <family val="2"/>
      </rPr>
      <t xml:space="preserve"> </t>
    </r>
  </si>
  <si>
    <t>Sapindaceae</t>
  </si>
  <si>
    <r>
      <t>Diatenopterix sorbifolia</t>
    </r>
    <r>
      <rPr>
        <sz val="12"/>
        <color theme="1"/>
        <rFont val="Arial"/>
        <family val="2"/>
      </rPr>
      <t xml:space="preserve"> </t>
    </r>
  </si>
  <si>
    <r>
      <t>Campomanesia xanthocarpa</t>
    </r>
    <r>
      <rPr>
        <sz val="12"/>
        <color theme="1"/>
        <rFont val="Arial"/>
        <family val="2"/>
      </rPr>
      <t xml:space="preserve"> </t>
    </r>
  </si>
  <si>
    <r>
      <t>Myrciaria delicatula</t>
    </r>
    <r>
      <rPr>
        <sz val="12"/>
        <color theme="1"/>
        <rFont val="Arial"/>
        <family val="2"/>
      </rPr>
      <t xml:space="preserve"> </t>
    </r>
  </si>
  <si>
    <t>Huperzia sp.</t>
  </si>
  <si>
    <t>Schinus terebinthifolius</t>
  </si>
  <si>
    <t>Anacardiaceae</t>
  </si>
  <si>
    <t>Barbosella sp.</t>
  </si>
  <si>
    <t>Octomeria sp.</t>
  </si>
  <si>
    <t>Stelis sp.</t>
  </si>
  <si>
    <t xml:space="preserve">Jacaratia spinosa </t>
  </si>
  <si>
    <t>Aegiphila sellowiana</t>
  </si>
  <si>
    <t xml:space="preserve">Cordyline spectabilis </t>
  </si>
  <si>
    <t xml:space="preserve">Aspydosperma polyneuron </t>
  </si>
  <si>
    <t>cascas</t>
  </si>
  <si>
    <t xml:space="preserve">Araucaria angustifolia </t>
  </si>
  <si>
    <t>22J4380822 UTM7036360</t>
  </si>
  <si>
    <r>
      <t>Jacaratia spinosa</t>
    </r>
    <r>
      <rPr>
        <sz val="12"/>
        <color theme="1"/>
        <rFont val="Arial"/>
        <family val="2"/>
      </rPr>
      <t xml:space="preserve"> (Aubl.) A. DC. </t>
    </r>
  </si>
  <si>
    <r>
      <t xml:space="preserve">Syagrus romanzoffiana </t>
    </r>
    <r>
      <rPr>
        <sz val="12"/>
        <color theme="1"/>
        <rFont val="Arial"/>
        <family val="2"/>
      </rPr>
      <t xml:space="preserve">(Cham.) Glassman </t>
    </r>
  </si>
  <si>
    <t>Localidade</t>
  </si>
  <si>
    <t>760 V.M. Cotarelli</t>
  </si>
  <si>
    <t>Malvaceae</t>
  </si>
  <si>
    <t>L4</t>
  </si>
  <si>
    <t>761 V.M. Cotarelli</t>
  </si>
  <si>
    <t>Verbenaceae</t>
  </si>
  <si>
    <t>Lantana brasiliensis</t>
  </si>
  <si>
    <t>762 V.M. Cotarelli</t>
  </si>
  <si>
    <t>Apiaceae</t>
  </si>
  <si>
    <t>763 V.M. Cotarelli</t>
  </si>
  <si>
    <t>Tripogandra diuretica</t>
  </si>
  <si>
    <t>764 V.M. Cotarelli</t>
  </si>
  <si>
    <t>Pilea pubescens</t>
  </si>
  <si>
    <t>765 V.M. Cotarelli</t>
  </si>
  <si>
    <t>766 V.M. Cotarelli</t>
  </si>
  <si>
    <t>767 V.M. Cotarelli</t>
  </si>
  <si>
    <t>Antigramma brasiliensis</t>
  </si>
  <si>
    <t>769 V.M. Cotarelli</t>
  </si>
  <si>
    <t>770 V.M. Cotarelli</t>
  </si>
  <si>
    <t>797 V.M. Cotarelli</t>
  </si>
  <si>
    <t>798 V.M. Cotarelli</t>
  </si>
  <si>
    <t>Trema micrantha</t>
  </si>
  <si>
    <t>Barragem</t>
  </si>
  <si>
    <t>799 V.M. Cotarelli</t>
  </si>
  <si>
    <t>Asteraceae</t>
  </si>
  <si>
    <t>Rua das perobas</t>
  </si>
  <si>
    <t>800 V.M. Cotarelli</t>
  </si>
  <si>
    <t>801 V.M. Cotarelli</t>
  </si>
  <si>
    <t>Schinus terebintifolius</t>
  </si>
  <si>
    <t>802 V.M. Cotarelli</t>
  </si>
  <si>
    <t>Cucurbitaceae</t>
  </si>
  <si>
    <t>803 V.M. Cotarelli</t>
  </si>
  <si>
    <t>Boraginaceae</t>
  </si>
  <si>
    <t>804 V.M. Cotarelli</t>
  </si>
  <si>
    <t>Boehmeria caudata</t>
  </si>
  <si>
    <t>805 V.M. Cotarelli</t>
  </si>
  <si>
    <t>806 V.M. Cotarelli</t>
  </si>
  <si>
    <t>807 V.M. Cotarelli</t>
  </si>
  <si>
    <t>808 V.M. Cotarelli</t>
  </si>
  <si>
    <t>L5</t>
  </si>
  <si>
    <t>809 V.M. Cotarelli</t>
  </si>
  <si>
    <t>810 V.M. Cotarelli</t>
  </si>
  <si>
    <t>Manettia luteo-rubra</t>
  </si>
  <si>
    <t xml:space="preserve">811 V.M. Cotarelli </t>
  </si>
  <si>
    <t>Violaceae</t>
  </si>
  <si>
    <t>812 V.M. Cotarelli</t>
  </si>
  <si>
    <t>814 V.M. Cotarelli</t>
  </si>
  <si>
    <t>815 V.M. Cotarelli</t>
  </si>
  <si>
    <t>816 V.M. Cotarelli</t>
  </si>
  <si>
    <t>817 V.M. Cotarelli</t>
  </si>
  <si>
    <t>818 V.M. Cotarelli</t>
  </si>
  <si>
    <t>819 V.M. Cotarelli</t>
  </si>
  <si>
    <t>L5/trevo</t>
  </si>
  <si>
    <t>820 V.M. Cotarelli</t>
  </si>
  <si>
    <t>821 V.M. Cotarelli</t>
  </si>
  <si>
    <t>Solanaceae</t>
  </si>
  <si>
    <t xml:space="preserve">Bauhinia forficata </t>
  </si>
  <si>
    <t xml:space="preserve">Schinus terebinthifolius </t>
  </si>
  <si>
    <t>Caricaceae</t>
  </si>
  <si>
    <t>Asparagaceae</t>
  </si>
  <si>
    <t>771 V.M. Cotarelli</t>
  </si>
  <si>
    <t>772 V.M. Cotarelli</t>
  </si>
  <si>
    <t>Samambaia</t>
  </si>
  <si>
    <t>L1</t>
  </si>
  <si>
    <t>773 V.M. Cotarelli</t>
  </si>
  <si>
    <t>L3</t>
  </si>
  <si>
    <t>774 V.M. Cotarelli</t>
  </si>
  <si>
    <t>775 V.M. Cotarelli</t>
  </si>
  <si>
    <t>Moraceae</t>
  </si>
  <si>
    <t>L8</t>
  </si>
  <si>
    <t>776 V.M. Cotarelli</t>
  </si>
  <si>
    <t>Hybanthus bigibbosus</t>
  </si>
  <si>
    <t>796 V.M. Cotarelli</t>
  </si>
  <si>
    <t>Acanthaceae</t>
  </si>
  <si>
    <t>Geissomeria pubescens</t>
  </si>
  <si>
    <t xml:space="preserve">Lonchocarpus cultratus </t>
  </si>
  <si>
    <t>Coletor/nome</t>
  </si>
  <si>
    <t>L3 barra grande</t>
  </si>
  <si>
    <t>784 V.M. Cotarelli</t>
  </si>
  <si>
    <t>Cannabaceae</t>
  </si>
  <si>
    <t>778 V.M. Cotarelli</t>
  </si>
  <si>
    <t>Leguminosae - mimosoideae</t>
  </si>
  <si>
    <t>789 V.M. Cotarelli</t>
  </si>
  <si>
    <t>Leguminosae- papilionoideae</t>
  </si>
  <si>
    <t>777 V.M. Cotarelli</t>
  </si>
  <si>
    <t>781 V.M. Cotarelli</t>
  </si>
  <si>
    <t>783 V.M. Cotarelli</t>
  </si>
  <si>
    <t>785 V.M. Cotarelli</t>
  </si>
  <si>
    <t>Lafoensia pacari</t>
  </si>
  <si>
    <t>Malphighiaceae</t>
  </si>
  <si>
    <t>792 V.M. Cotarelli</t>
  </si>
  <si>
    <t>Myrsinaceae</t>
  </si>
  <si>
    <t>779 V.M. Cotarelli</t>
  </si>
  <si>
    <t>Indeterminada 1</t>
  </si>
  <si>
    <t>794 V.M. Cotarelli</t>
  </si>
  <si>
    <t>Indeterminada 2</t>
  </si>
  <si>
    <t>795 V.M. Cotarelli</t>
  </si>
  <si>
    <t>Indeterminada 3</t>
  </si>
  <si>
    <t>787 V.M. Cotarelli</t>
  </si>
  <si>
    <t>786 V.M. Cotarelli</t>
  </si>
  <si>
    <t>788 V.M. Cotarelli</t>
  </si>
  <si>
    <t>Indeterminada 4</t>
  </si>
  <si>
    <t>791 V,M, Cotarelli</t>
  </si>
  <si>
    <t>Indeterminada 5</t>
  </si>
  <si>
    <t>793 V.M. Cotarelli</t>
  </si>
  <si>
    <t>Indeterminada 6</t>
  </si>
  <si>
    <t>Indeterminada 7</t>
  </si>
  <si>
    <t>Indeterminada 8</t>
  </si>
  <si>
    <t>Indeterminada 9</t>
  </si>
  <si>
    <t>Doryopteris nobilis</t>
  </si>
  <si>
    <t>Miltonia sp.</t>
  </si>
  <si>
    <t>Acianthera leptotifolia</t>
  </si>
  <si>
    <t>Poaceae</t>
  </si>
  <si>
    <t>Wooddsiaceae</t>
  </si>
  <si>
    <t xml:space="preserve">Indeterminada </t>
  </si>
  <si>
    <t>estróbilos</t>
  </si>
  <si>
    <t>Doryopteris pentagona</t>
  </si>
  <si>
    <t>Indeterminada</t>
  </si>
  <si>
    <t>Pteriadaceae</t>
  </si>
  <si>
    <t>L2</t>
  </si>
  <si>
    <t>L6</t>
  </si>
  <si>
    <t>L7</t>
  </si>
  <si>
    <t>826 V.M. Cotarelli</t>
  </si>
  <si>
    <t>L8 salto aparados</t>
  </si>
  <si>
    <t>827 V.M. Cotarelli</t>
  </si>
  <si>
    <t>828 V.M. Cotarelli</t>
  </si>
  <si>
    <t>829 V.M. Cotarelli</t>
  </si>
  <si>
    <t>830 V.M. Cotarelli</t>
  </si>
  <si>
    <t>831 V.M. Cotarelli</t>
  </si>
  <si>
    <t>832 V.M. Cotarelli</t>
  </si>
  <si>
    <t>833 V.M. Cotarelli</t>
  </si>
  <si>
    <t>834 V.M. Cotarelli</t>
  </si>
  <si>
    <t>835 V.M. Cotarelli</t>
  </si>
  <si>
    <t xml:space="preserve">Randia ferox </t>
  </si>
  <si>
    <t>Ebenaceae</t>
  </si>
  <si>
    <r>
      <t xml:space="preserve">Diospyros </t>
    </r>
    <r>
      <rPr>
        <sz val="12"/>
        <color theme="1"/>
        <rFont val="Arial"/>
        <family val="2"/>
      </rPr>
      <t xml:space="preserve">aff. </t>
    </r>
    <r>
      <rPr>
        <i/>
        <sz val="12"/>
        <color theme="1"/>
        <rFont val="Arial"/>
        <family val="2"/>
      </rPr>
      <t>obovata</t>
    </r>
  </si>
  <si>
    <t>Lote</t>
  </si>
  <si>
    <t xml:space="preserve">836 V.M. Cotarelli </t>
  </si>
  <si>
    <t>837 V.M. Cotarelli</t>
  </si>
  <si>
    <t>838 V,M, Cotarelli</t>
  </si>
  <si>
    <t>Leguminosae-mimosoideae</t>
  </si>
  <si>
    <t>Inga narginata</t>
  </si>
  <si>
    <t>839 V.M. Cotarelli</t>
  </si>
  <si>
    <t>Randia ferox</t>
  </si>
  <si>
    <t>840 V.M. Cotarelli</t>
  </si>
  <si>
    <t>841 V.M. Cotarelli</t>
  </si>
  <si>
    <t>842 V.M. Cotarelli</t>
  </si>
  <si>
    <t>Luehea divaricata</t>
  </si>
  <si>
    <t>843 V.M. Cotarelli</t>
  </si>
  <si>
    <t>Aloysia virgata</t>
  </si>
  <si>
    <t>844 V.M. Cotarelli</t>
  </si>
  <si>
    <t>845 V.M. Cotarelli</t>
  </si>
  <si>
    <t>846 V.M. Cotarelli</t>
  </si>
  <si>
    <t>Leguminosae-papilionoideae</t>
  </si>
  <si>
    <t>847 V.M. Cotarelli</t>
  </si>
  <si>
    <t>848 V.M. Cotarelli</t>
  </si>
  <si>
    <t>indeterminada</t>
  </si>
  <si>
    <t>849 V.M. Cotarelli</t>
  </si>
  <si>
    <t>Centrolobium tomentosum</t>
  </si>
  <si>
    <t xml:space="preserve">Baulfourodendron riedeleianum </t>
  </si>
  <si>
    <t>Número de coletor / nome</t>
  </si>
  <si>
    <t>850 V.M. Cotarelli</t>
  </si>
  <si>
    <t>851 V.M. Cotarelli</t>
  </si>
  <si>
    <t>Leandra bergiana</t>
  </si>
  <si>
    <t>852 V.M. Cotarelli</t>
  </si>
  <si>
    <t>853 V.M. Cotarelli</t>
  </si>
  <si>
    <t>Psychotria suterela</t>
  </si>
  <si>
    <t>854 V.M. Cotarelli</t>
  </si>
  <si>
    <t>855 V.M. Cotarelli</t>
  </si>
  <si>
    <t>856 V.M. Cotarelli</t>
  </si>
  <si>
    <t>857 V.M. Cotarelli</t>
  </si>
  <si>
    <t>858 V.M. Cotarelli</t>
  </si>
  <si>
    <t>859 V.M. Cotarelli</t>
  </si>
  <si>
    <t>860 V.M. Cotarelli</t>
  </si>
  <si>
    <t>861 V.M. Cotarelli</t>
  </si>
  <si>
    <t>862 V.M. Cotarelli</t>
  </si>
  <si>
    <t>863 V.M. Cotarelli</t>
  </si>
  <si>
    <t>864 V.M. Cotarelli</t>
  </si>
  <si>
    <t>Estr. Sape</t>
  </si>
  <si>
    <t>865 V.M. Cotarelli</t>
  </si>
  <si>
    <t>866 V.M. Cotarelli</t>
  </si>
  <si>
    <t>867 V.M. Cotarelli</t>
  </si>
  <si>
    <t>868 V.M. Cotarelli</t>
  </si>
  <si>
    <t>Blechnum serrulatum</t>
  </si>
  <si>
    <t>869 V.M. Cotarelli</t>
  </si>
  <si>
    <t>Vittariaceae</t>
  </si>
  <si>
    <t>epifitas</t>
  </si>
  <si>
    <t>arborea</t>
  </si>
  <si>
    <t>Encyclia sp.</t>
  </si>
  <si>
    <t xml:space="preserve">Parapiptadenia rígida </t>
  </si>
  <si>
    <t>870 V.M. Cotarelli</t>
  </si>
  <si>
    <t>Lonchocarpus aff. subglausescens</t>
  </si>
  <si>
    <t>estrada ME</t>
  </si>
  <si>
    <t>871 V.M. Cotarelli</t>
  </si>
  <si>
    <t>Parapiptadenia rigida</t>
  </si>
  <si>
    <r>
      <t xml:space="preserve">Bauhinia forficata </t>
    </r>
    <r>
      <rPr>
        <sz val="12"/>
        <color theme="1"/>
        <rFont val="Arial"/>
        <family val="2"/>
      </rPr>
      <t xml:space="preserve">Link </t>
    </r>
  </si>
  <si>
    <r>
      <t xml:space="preserve">Cedrela fissilis </t>
    </r>
    <r>
      <rPr>
        <sz val="12"/>
        <color theme="1"/>
        <rFont val="Arial"/>
        <family val="2"/>
      </rPr>
      <t>Vell</t>
    </r>
  </si>
  <si>
    <r>
      <t>Cordia trichotoma</t>
    </r>
    <r>
      <rPr>
        <sz val="12"/>
        <color theme="1"/>
        <rFont val="Arial"/>
        <family val="2"/>
      </rPr>
      <t xml:space="preserve"> Vell.) Arrab. ex Steud.</t>
    </r>
  </si>
  <si>
    <r>
      <t xml:space="preserve">Lonchocarpus muehlbergianus </t>
    </r>
    <r>
      <rPr>
        <sz val="12"/>
        <color theme="1"/>
        <rFont val="Arial"/>
        <family val="2"/>
      </rPr>
      <t xml:space="preserve">Hassl. </t>
    </r>
  </si>
  <si>
    <r>
      <t xml:space="preserve">Lonchocarpus </t>
    </r>
    <r>
      <rPr>
        <sz val="12"/>
        <color theme="1"/>
        <rFont val="Arial"/>
        <family val="2"/>
      </rPr>
      <t xml:space="preserve">aff. </t>
    </r>
    <r>
      <rPr>
        <i/>
        <sz val="12"/>
        <color theme="1"/>
        <rFont val="Arial"/>
        <family val="2"/>
      </rPr>
      <t xml:space="preserve">subglaucescens </t>
    </r>
    <r>
      <rPr>
        <sz val="12"/>
        <color theme="1"/>
        <rFont val="Arial"/>
        <family val="2"/>
      </rPr>
      <t>Mart. ex Benth</t>
    </r>
  </si>
  <si>
    <r>
      <t xml:space="preserve">Schinus terebinthifolius </t>
    </r>
    <r>
      <rPr>
        <sz val="12"/>
        <color theme="1"/>
        <rFont val="Arial"/>
        <family val="2"/>
      </rPr>
      <t>Raddi</t>
    </r>
    <r>
      <rPr>
        <i/>
        <sz val="12"/>
        <color theme="1"/>
        <rFont val="Arial"/>
        <family val="2"/>
      </rPr>
      <t xml:space="preserve"> </t>
    </r>
  </si>
  <si>
    <r>
      <t xml:space="preserve">Raulvolfia sellowii </t>
    </r>
    <r>
      <rPr>
        <sz val="12"/>
        <color theme="1"/>
        <rFont val="Arial"/>
        <family val="2"/>
      </rPr>
      <t>Mull. Arg.</t>
    </r>
  </si>
  <si>
    <t>872 V.M. Cotarelli</t>
  </si>
  <si>
    <t>873 V.M. Cotarelli</t>
  </si>
  <si>
    <t>Raulvolfia sellowii</t>
  </si>
  <si>
    <t>874 V.M. Cotarelli</t>
  </si>
  <si>
    <t>R. das perobas</t>
  </si>
  <si>
    <t>Cyatheaceae</t>
  </si>
  <si>
    <r>
      <t xml:space="preserve">Cyathea </t>
    </r>
    <r>
      <rPr>
        <sz val="12"/>
        <color theme="1"/>
        <rFont val="Arial"/>
        <family val="2"/>
      </rPr>
      <t>sp.</t>
    </r>
  </si>
  <si>
    <t>Coletor</t>
  </si>
  <si>
    <t>Bonaldi, R.A.</t>
  </si>
  <si>
    <t>Raulvolfia sellowiana</t>
  </si>
  <si>
    <t>Dicksonia sellowiana</t>
  </si>
  <si>
    <t>Guarea macrophylla</t>
  </si>
  <si>
    <t>Campomanesia guazumifolia</t>
  </si>
  <si>
    <t>Balfourodendron riedelianum</t>
  </si>
  <si>
    <r>
      <t>Leptotes</t>
    </r>
    <r>
      <rPr>
        <sz val="11"/>
        <color theme="1"/>
        <rFont val="Arial"/>
        <family val="2"/>
      </rPr>
      <t>sp.</t>
    </r>
  </si>
  <si>
    <t>Roupala brasiliense</t>
  </si>
  <si>
    <r>
      <t>Alchornea</t>
    </r>
    <r>
      <rPr>
        <sz val="11"/>
        <color theme="1"/>
        <rFont val="Arial"/>
        <family val="2"/>
      </rPr>
      <t>sp.</t>
    </r>
  </si>
  <si>
    <t>Copaifera lagnsdorffii</t>
  </si>
  <si>
    <t>Esenbeckia grandifolia</t>
  </si>
  <si>
    <r>
      <t>Balfourodendro riedelianum</t>
    </r>
    <r>
      <rPr>
        <sz val="12"/>
        <color theme="1"/>
        <rFont val="Arial"/>
        <family val="2"/>
      </rPr>
      <t xml:space="preserve"> (Engl.) Engl. </t>
    </r>
  </si>
  <si>
    <r>
      <t>Euterpe edulis</t>
    </r>
    <r>
      <rPr>
        <sz val="12"/>
        <color theme="1"/>
        <rFont val="Arial"/>
        <family val="2"/>
      </rPr>
      <t xml:space="preserve"> Mart.</t>
    </r>
  </si>
  <si>
    <r>
      <t>Schefflera morototonii</t>
    </r>
    <r>
      <rPr>
        <sz val="12"/>
        <color theme="1"/>
        <rFont val="Arial"/>
        <family val="2"/>
      </rPr>
      <t xml:space="preserve"> </t>
    </r>
    <r>
      <rPr>
        <sz val="12"/>
        <color rgb="FF222222"/>
        <rFont val="Arial"/>
        <family val="2"/>
      </rPr>
      <t>(Aubl.) Maguire</t>
    </r>
    <r>
      <rPr>
        <b/>
        <sz val="12"/>
        <color theme="1"/>
        <rFont val="Arial"/>
        <family val="2"/>
      </rPr>
      <t xml:space="preserve"> </t>
    </r>
  </si>
  <si>
    <r>
      <t>Euterpe edulis</t>
    </r>
    <r>
      <rPr>
        <sz val="12"/>
        <color theme="1"/>
        <rFont val="Arial"/>
        <family val="2"/>
      </rPr>
      <t xml:space="preserve"> </t>
    </r>
  </si>
  <si>
    <r>
      <t>Balfourodendron riedelianum</t>
    </r>
    <r>
      <rPr>
        <sz val="12"/>
        <color theme="1"/>
        <rFont val="Arial"/>
        <family val="2"/>
      </rPr>
      <t xml:space="preserve"> (pau-marfim)</t>
    </r>
  </si>
  <si>
    <r>
      <t xml:space="preserve">Trichilla </t>
    </r>
    <r>
      <rPr>
        <sz val="12"/>
        <color theme="1"/>
        <rFont val="Arial"/>
        <family val="2"/>
      </rPr>
      <t>claussenii C.DC.</t>
    </r>
  </si>
  <si>
    <r>
      <t>Guarea kunthiana</t>
    </r>
    <r>
      <rPr>
        <sz val="12"/>
        <color theme="1"/>
        <rFont val="Arial"/>
        <family val="2"/>
      </rPr>
      <t xml:space="preserve"> A.Juss. </t>
    </r>
  </si>
  <si>
    <r>
      <t>Parapiptadenia rigida</t>
    </r>
    <r>
      <rPr>
        <sz val="12"/>
        <color theme="1"/>
        <rFont val="Arial"/>
        <family val="2"/>
      </rPr>
      <t xml:space="preserve"> </t>
    </r>
  </si>
  <si>
    <r>
      <t>Machaerium stipitatum</t>
    </r>
    <r>
      <rPr>
        <sz val="12"/>
        <color theme="1"/>
        <rFont val="Arial"/>
        <family val="2"/>
      </rPr>
      <t xml:space="preserve"> </t>
    </r>
  </si>
  <si>
    <r>
      <t>Luehea divaricata</t>
    </r>
    <r>
      <rPr>
        <sz val="12"/>
        <color theme="1"/>
        <rFont val="Arial"/>
        <family val="2"/>
      </rPr>
      <t xml:space="preserve"> Mart.</t>
    </r>
  </si>
  <si>
    <r>
      <t xml:space="preserve">Copaifera langsdorffii </t>
    </r>
    <r>
      <rPr>
        <sz val="12"/>
        <color theme="1"/>
        <rFont val="Arial"/>
        <family val="2"/>
      </rPr>
      <t>Desf.</t>
    </r>
  </si>
  <si>
    <r>
      <t xml:space="preserve">Trichilla </t>
    </r>
    <r>
      <rPr>
        <sz val="12"/>
        <color theme="1"/>
        <rFont val="Arial"/>
        <family val="2"/>
      </rPr>
      <t xml:space="preserve">claussenii C.DC. </t>
    </r>
  </si>
  <si>
    <t>Pteridophyta</t>
  </si>
  <si>
    <t>14,0 Kg</t>
  </si>
  <si>
    <t>4,0 Kg</t>
  </si>
  <si>
    <t>16,0 Kg</t>
  </si>
  <si>
    <t>29,3 Kg</t>
  </si>
  <si>
    <t>0,5 Kg</t>
  </si>
  <si>
    <t>1,5 Kg</t>
  </si>
  <si>
    <t>1,0 Kg</t>
  </si>
  <si>
    <t>2,7 Kg</t>
  </si>
  <si>
    <t>5,3 Kg</t>
  </si>
  <si>
    <t>5,0 Kg</t>
  </si>
  <si>
    <t>2,0 Kg</t>
  </si>
  <si>
    <t>1,6 Kg</t>
  </si>
  <si>
    <t>0,6 Kg</t>
  </si>
  <si>
    <t>0,4 Kg</t>
  </si>
  <si>
    <t>Araliaceae</t>
  </si>
  <si>
    <t>0,15 kg</t>
  </si>
  <si>
    <t>0,09 Kg</t>
  </si>
  <si>
    <t>0,50 Kg</t>
  </si>
  <si>
    <t>0,15 Kg</t>
  </si>
  <si>
    <t>1,00 Kg</t>
  </si>
  <si>
    <t>3,00 Kg</t>
  </si>
  <si>
    <t>8,00 Kg</t>
  </si>
  <si>
    <t>0,30 Kg</t>
  </si>
  <si>
    <t>1,20 Kg</t>
  </si>
  <si>
    <t>1,10 Kg</t>
  </si>
  <si>
    <t>0,10 Kg</t>
  </si>
  <si>
    <t>0,24 Kg</t>
  </si>
  <si>
    <t>0,10 kg</t>
  </si>
  <si>
    <t>4,50 Kg</t>
  </si>
  <si>
    <t>0,25 Kg</t>
  </si>
  <si>
    <t>Familia</t>
  </si>
  <si>
    <t>Localização</t>
  </si>
  <si>
    <t xml:space="preserve">22J4380823 UTM7036361 </t>
  </si>
  <si>
    <t>15.03.11</t>
  </si>
  <si>
    <t>22J4380823 UTM7036336</t>
  </si>
  <si>
    <t>14.03.11</t>
  </si>
  <si>
    <t xml:space="preserve">22J4380822 UTM7036360 </t>
  </si>
  <si>
    <t>Famílias</t>
  </si>
  <si>
    <t>14.02.11</t>
  </si>
  <si>
    <t>25.01.11</t>
  </si>
  <si>
    <t>01.02.11</t>
  </si>
  <si>
    <t>07.02.11</t>
  </si>
  <si>
    <t>16.02.11</t>
  </si>
  <si>
    <t>Epífitas por lote</t>
  </si>
  <si>
    <t>Número de indivíduos</t>
  </si>
  <si>
    <t>Número de epifitas resgatadas</t>
  </si>
  <si>
    <t>Espécies</t>
  </si>
  <si>
    <r>
      <t xml:space="preserve">Ctenitis </t>
    </r>
    <r>
      <rPr>
        <sz val="11"/>
        <color theme="1"/>
        <rFont val="Arial"/>
        <family val="2"/>
      </rPr>
      <t>aff. f</t>
    </r>
    <r>
      <rPr>
        <i/>
        <sz val="11"/>
        <color theme="1"/>
        <rFont val="Arial"/>
        <family val="2"/>
      </rPr>
      <t>alciculata</t>
    </r>
  </si>
  <si>
    <r>
      <t xml:space="preserve">Sinningia </t>
    </r>
    <r>
      <rPr>
        <sz val="11"/>
        <color theme="1"/>
        <rFont val="Arial"/>
        <family val="2"/>
      </rPr>
      <t>sp.</t>
    </r>
  </si>
  <si>
    <t>Ctenathe muelleri</t>
  </si>
  <si>
    <r>
      <t xml:space="preserve">Calathea </t>
    </r>
    <r>
      <rPr>
        <sz val="11"/>
        <color theme="1"/>
        <rFont val="Arial"/>
        <family val="2"/>
      </rPr>
      <t>aff. l</t>
    </r>
    <r>
      <rPr>
        <i/>
        <sz val="11"/>
        <color theme="1"/>
        <rFont val="Arial"/>
        <family val="2"/>
      </rPr>
      <t>ongibracteata</t>
    </r>
  </si>
  <si>
    <r>
      <t xml:space="preserve">Miconis </t>
    </r>
    <r>
      <rPr>
        <sz val="11"/>
        <color theme="1"/>
        <rFont val="Arial"/>
        <family val="2"/>
      </rPr>
      <t>sp.</t>
    </r>
  </si>
  <si>
    <r>
      <t xml:space="preserve">Pecluma </t>
    </r>
    <r>
      <rPr>
        <sz val="11"/>
        <color theme="1"/>
        <rFont val="Arial"/>
        <family val="2"/>
      </rPr>
      <t>sp.</t>
    </r>
  </si>
  <si>
    <r>
      <t xml:space="preserve">Thelypteris </t>
    </r>
    <r>
      <rPr>
        <sz val="11"/>
        <color theme="1"/>
        <rFont val="Arial"/>
        <family val="2"/>
      </rPr>
      <t>sp.</t>
    </r>
  </si>
  <si>
    <t>ervas terrestres resgatadas</t>
  </si>
  <si>
    <t>05.04.11</t>
  </si>
  <si>
    <t>23.03.11</t>
  </si>
  <si>
    <t>24.03.11</t>
  </si>
  <si>
    <t>estrada principal (MD)</t>
  </si>
  <si>
    <t>26.03.11</t>
  </si>
  <si>
    <t>28.03.11</t>
  </si>
  <si>
    <t>08.04.11</t>
  </si>
  <si>
    <t>09.04.11</t>
  </si>
  <si>
    <t>11.04.11</t>
  </si>
  <si>
    <t>15.04.11</t>
  </si>
  <si>
    <t>18.04.11</t>
  </si>
  <si>
    <t>28.04.11</t>
  </si>
  <si>
    <t>29.04.11</t>
  </si>
  <si>
    <t>10.05.11</t>
  </si>
  <si>
    <t>14.05.11</t>
  </si>
  <si>
    <t>17.05.11</t>
  </si>
  <si>
    <t>estrada principal (ME)</t>
  </si>
  <si>
    <t>18.05.11</t>
  </si>
  <si>
    <t>19.05.11</t>
  </si>
  <si>
    <t>20.05.11</t>
  </si>
  <si>
    <t>27.05.11</t>
  </si>
  <si>
    <t>01.06.11</t>
  </si>
  <si>
    <t>02.06.11</t>
  </si>
  <si>
    <t>03.06.11</t>
  </si>
  <si>
    <t>Mais expressivas</t>
  </si>
  <si>
    <t>Menos expressivas</t>
  </si>
  <si>
    <t>Menos expressiva</t>
  </si>
  <si>
    <t>Mais expressiva</t>
  </si>
  <si>
    <t>Nome Popular</t>
  </si>
  <si>
    <t>leiteiro</t>
  </si>
  <si>
    <t>inga</t>
  </si>
  <si>
    <t>dedaleiro</t>
  </si>
  <si>
    <t>ariticum-cagão</t>
  </si>
  <si>
    <t>pau-marfim</t>
  </si>
  <si>
    <t>casca-de-anta</t>
  </si>
  <si>
    <r>
      <t>Bauforodendron riedelianum</t>
    </r>
    <r>
      <rPr>
        <sz val="7"/>
        <color theme="1"/>
        <rFont val="Arial"/>
        <family val="2"/>
      </rPr>
      <t xml:space="preserve"> </t>
    </r>
  </si>
  <si>
    <t>angico-branco</t>
  </si>
  <si>
    <t>capixingui</t>
  </si>
  <si>
    <t>guabiroba</t>
  </si>
  <si>
    <t>T</t>
  </si>
  <si>
    <r>
      <t>Annona cacans</t>
    </r>
    <r>
      <rPr>
        <sz val="7"/>
        <color theme="1"/>
        <rFont val="Arial"/>
        <family val="2"/>
      </rPr>
      <t xml:space="preserve"> </t>
    </r>
  </si>
  <si>
    <r>
      <t>Aspidosperma polyneuron</t>
    </r>
    <r>
      <rPr>
        <sz val="7"/>
        <color theme="1"/>
        <rFont val="Arial"/>
        <family val="2"/>
      </rPr>
      <t xml:space="preserve"> </t>
    </r>
  </si>
  <si>
    <r>
      <t>Myrocarpus frondosus</t>
    </r>
    <r>
      <rPr>
        <sz val="7"/>
        <color theme="1"/>
        <rFont val="Arial"/>
        <family val="2"/>
      </rPr>
      <t xml:space="preserve"> </t>
    </r>
  </si>
  <si>
    <r>
      <t>Cedrela fissilis</t>
    </r>
    <r>
      <rPr>
        <sz val="7"/>
        <color theme="1"/>
        <rFont val="Arial"/>
        <family val="2"/>
      </rPr>
      <t xml:space="preserve"> </t>
    </r>
  </si>
  <si>
    <r>
      <t>Campomanesia xanthocarpa</t>
    </r>
    <r>
      <rPr>
        <sz val="7"/>
        <color theme="1"/>
        <rFont val="Arial"/>
        <family val="2"/>
      </rPr>
      <t xml:space="preserve"> </t>
    </r>
  </si>
  <si>
    <r>
      <t>Myrciaria delicatula</t>
    </r>
    <r>
      <rPr>
        <sz val="7"/>
        <color theme="1"/>
        <rFont val="Arial"/>
        <family val="2"/>
      </rPr>
      <t xml:space="preserve"> </t>
    </r>
  </si>
  <si>
    <r>
      <t>Balfourodendron riedelianum</t>
    </r>
    <r>
      <rPr>
        <sz val="7"/>
        <color theme="1"/>
        <rFont val="Arial"/>
        <family val="2"/>
      </rPr>
      <t xml:space="preserve"> </t>
    </r>
  </si>
  <si>
    <r>
      <t>Diatenopterix sorbifolia</t>
    </r>
    <r>
      <rPr>
        <sz val="7"/>
        <color theme="1"/>
        <rFont val="Arial"/>
        <family val="2"/>
      </rPr>
      <t xml:space="preserve"> </t>
    </r>
  </si>
  <si>
    <t>x</t>
  </si>
  <si>
    <r>
      <t xml:space="preserve">Hirocotyle </t>
    </r>
    <r>
      <rPr>
        <sz val="8"/>
        <color theme="1"/>
        <rFont val="Arial"/>
        <family val="2"/>
      </rPr>
      <t>sp.</t>
    </r>
  </si>
  <si>
    <r>
      <t xml:space="preserve">Astronium </t>
    </r>
    <r>
      <rPr>
        <sz val="8"/>
        <color theme="1"/>
        <rFont val="Arial"/>
        <family val="2"/>
      </rPr>
      <t>sp.</t>
    </r>
  </si>
  <si>
    <r>
      <t>Vernonia</t>
    </r>
    <r>
      <rPr>
        <sz val="8"/>
        <color theme="1"/>
        <rFont val="Arial"/>
        <family val="2"/>
      </rPr>
      <t xml:space="preserve"> sp.</t>
    </r>
  </si>
  <si>
    <r>
      <t>Cordia</t>
    </r>
    <r>
      <rPr>
        <sz val="8"/>
        <color theme="1"/>
        <rFont val="Arial"/>
        <family val="2"/>
      </rPr>
      <t xml:space="preserve"> sp.</t>
    </r>
  </si>
  <si>
    <r>
      <t xml:space="preserve">Albizia </t>
    </r>
    <r>
      <rPr>
        <sz val="8"/>
        <color theme="1"/>
        <rFont val="Arial"/>
        <family val="2"/>
      </rPr>
      <t>sp.</t>
    </r>
  </si>
  <si>
    <r>
      <t>Eritrina</t>
    </r>
    <r>
      <rPr>
        <sz val="8"/>
        <color theme="1"/>
        <rFont val="Arial"/>
        <family val="2"/>
      </rPr>
      <t xml:space="preserve"> sp.</t>
    </r>
  </si>
  <si>
    <r>
      <t xml:space="preserve">Machaerium </t>
    </r>
    <r>
      <rPr>
        <sz val="8"/>
        <color theme="1"/>
        <rFont val="Arial"/>
        <family val="2"/>
      </rPr>
      <t>sp.</t>
    </r>
  </si>
  <si>
    <r>
      <t xml:space="preserve">Machaerium </t>
    </r>
    <r>
      <rPr>
        <sz val="8"/>
        <color theme="1"/>
        <rFont val="Arial"/>
        <family val="2"/>
      </rPr>
      <t>sp1.</t>
    </r>
  </si>
  <si>
    <r>
      <t xml:space="preserve">Sida </t>
    </r>
    <r>
      <rPr>
        <sz val="8"/>
        <color theme="1"/>
        <rFont val="Arial"/>
        <family val="2"/>
      </rPr>
      <t>sp.</t>
    </r>
  </si>
  <si>
    <r>
      <t xml:space="preserve">Trichilia </t>
    </r>
    <r>
      <rPr>
        <sz val="8"/>
        <color theme="1"/>
        <rFont val="Arial"/>
        <family val="2"/>
      </rPr>
      <t>sp.</t>
    </r>
  </si>
  <si>
    <r>
      <t xml:space="preserve">Ficus </t>
    </r>
    <r>
      <rPr>
        <sz val="8"/>
        <color theme="1"/>
        <rFont val="Arial"/>
        <family val="2"/>
      </rPr>
      <t>sp.</t>
    </r>
  </si>
  <si>
    <r>
      <t xml:space="preserve">Myrsine </t>
    </r>
    <r>
      <rPr>
        <sz val="8"/>
        <color theme="1"/>
        <rFont val="Arial"/>
        <family val="2"/>
      </rPr>
      <t>sp.</t>
    </r>
  </si>
  <si>
    <r>
      <t xml:space="preserve">Sophronitis </t>
    </r>
    <r>
      <rPr>
        <sz val="8"/>
        <color theme="1"/>
        <rFont val="Arial"/>
        <family val="2"/>
      </rPr>
      <t>sp.</t>
    </r>
  </si>
  <si>
    <r>
      <t xml:space="preserve">Campylocentrum </t>
    </r>
    <r>
      <rPr>
        <sz val="8"/>
        <color theme="1"/>
        <rFont val="Arial"/>
        <family val="2"/>
      </rPr>
      <t>sp.</t>
    </r>
  </si>
  <si>
    <r>
      <t xml:space="preserve">Octomeria </t>
    </r>
    <r>
      <rPr>
        <sz val="8"/>
        <color theme="1"/>
        <rFont val="Arial"/>
        <family val="2"/>
      </rPr>
      <t>sp.</t>
    </r>
  </si>
  <si>
    <r>
      <t xml:space="preserve">Piper </t>
    </r>
    <r>
      <rPr>
        <sz val="8"/>
        <color theme="1"/>
        <rFont val="Arial"/>
        <family val="2"/>
      </rPr>
      <t>sp.</t>
    </r>
  </si>
  <si>
    <r>
      <t xml:space="preserve">Peperomia </t>
    </r>
    <r>
      <rPr>
        <sz val="8"/>
        <color theme="1"/>
        <rFont val="Arial"/>
        <family val="2"/>
      </rPr>
      <t>sp.</t>
    </r>
  </si>
  <si>
    <r>
      <t xml:space="preserve">Peperomia </t>
    </r>
    <r>
      <rPr>
        <sz val="8"/>
        <color theme="1"/>
        <rFont val="Arial"/>
        <family val="2"/>
      </rPr>
      <t>sp1.</t>
    </r>
  </si>
  <si>
    <r>
      <t xml:space="preserve">Peperomia </t>
    </r>
    <r>
      <rPr>
        <sz val="8"/>
        <color theme="1"/>
        <rFont val="Arial"/>
        <family val="2"/>
      </rPr>
      <t>sp2.</t>
    </r>
  </si>
  <si>
    <r>
      <t xml:space="preserve">Galium </t>
    </r>
    <r>
      <rPr>
        <sz val="8"/>
        <color theme="1"/>
        <rFont val="Arial"/>
        <family val="2"/>
      </rPr>
      <t>sp.</t>
    </r>
  </si>
  <si>
    <r>
      <t xml:space="preserve">Cestrum </t>
    </r>
    <r>
      <rPr>
        <sz val="8"/>
        <color theme="1"/>
        <rFont val="Arial"/>
        <family val="2"/>
      </rPr>
      <t>sp.</t>
    </r>
  </si>
  <si>
    <r>
      <t>Phenax</t>
    </r>
    <r>
      <rPr>
        <sz val="8"/>
        <color theme="1"/>
        <rFont val="Arial"/>
        <family val="2"/>
      </rPr>
      <t xml:space="preserve"> sp.</t>
    </r>
  </si>
  <si>
    <r>
      <t xml:space="preserve">Hybanthus </t>
    </r>
    <r>
      <rPr>
        <sz val="8"/>
        <color theme="1"/>
        <rFont val="Arial"/>
        <family val="2"/>
      </rPr>
      <t>sp.</t>
    </r>
  </si>
  <si>
    <t>aroeira-vermelha</t>
  </si>
  <si>
    <t>pinheiro-do-paraná</t>
  </si>
  <si>
    <t>jerivá</t>
  </si>
  <si>
    <t>varaneira</t>
  </si>
  <si>
    <t>mamão-do-mato</t>
  </si>
  <si>
    <t xml:space="preserve">Jacaratia spinosa (Aubl.) A. DC. </t>
  </si>
  <si>
    <t>pata-de-vaca</t>
  </si>
  <si>
    <t>embira</t>
  </si>
  <si>
    <t>pau-de-gaiola</t>
  </si>
  <si>
    <r>
      <t xml:space="preserve">Syagrus romanzoffiana </t>
    </r>
    <r>
      <rPr>
        <sz val="8"/>
        <color theme="1"/>
        <rFont val="Arial"/>
        <family val="2"/>
      </rPr>
      <t xml:space="preserve">(Cham.) Glassman </t>
    </r>
  </si>
  <si>
    <r>
      <t>Jacaratia spinosa</t>
    </r>
    <r>
      <rPr>
        <sz val="8"/>
        <color theme="1"/>
        <rFont val="Arial"/>
        <family val="2"/>
      </rPr>
      <t xml:space="preserve"> (Aubl.) A. DC. </t>
    </r>
  </si>
  <si>
    <t>peroba-rosa</t>
  </si>
  <si>
    <t>cedro-rosa</t>
  </si>
  <si>
    <r>
      <t>Cedrela fissilis</t>
    </r>
    <r>
      <rPr>
        <sz val="8"/>
        <color theme="1"/>
        <rFont val="Arial"/>
        <family val="2"/>
      </rPr>
      <t xml:space="preserve"> </t>
    </r>
  </si>
  <si>
    <r>
      <t xml:space="preserve">Diospyros </t>
    </r>
    <r>
      <rPr>
        <sz val="8"/>
        <color theme="1"/>
        <rFont val="Arial"/>
        <family val="2"/>
      </rPr>
      <t xml:space="preserve">aff. </t>
    </r>
    <r>
      <rPr>
        <i/>
        <sz val="8"/>
        <color theme="1"/>
        <rFont val="Arial"/>
        <family val="2"/>
      </rPr>
      <t>obovata</t>
    </r>
  </si>
  <si>
    <t>laranja-do-mato</t>
  </si>
  <si>
    <t>caqui-do-mato</t>
  </si>
  <si>
    <r>
      <t xml:space="preserve">Sebastiana </t>
    </r>
    <r>
      <rPr>
        <sz val="8"/>
        <color theme="1"/>
        <rFont val="Arial"/>
        <family val="2"/>
      </rPr>
      <t>aff.</t>
    </r>
    <r>
      <rPr>
        <i/>
        <sz val="8"/>
        <color theme="1"/>
        <rFont val="Arial"/>
        <family val="2"/>
      </rPr>
      <t xml:space="preserve"> commersoniana</t>
    </r>
  </si>
  <si>
    <r>
      <t xml:space="preserve">Dyospirus </t>
    </r>
    <r>
      <rPr>
        <sz val="8"/>
        <color theme="1"/>
        <rFont val="Arial"/>
        <family val="2"/>
      </rPr>
      <t>aff.</t>
    </r>
    <r>
      <rPr>
        <i/>
        <sz val="8"/>
        <color theme="1"/>
        <rFont val="Arial"/>
        <family val="2"/>
      </rPr>
      <t xml:space="preserve"> obovata</t>
    </r>
  </si>
  <si>
    <r>
      <t xml:space="preserve">Lonchocarpus </t>
    </r>
    <r>
      <rPr>
        <sz val="8"/>
        <color theme="1"/>
        <rFont val="Arial"/>
        <family val="2"/>
      </rPr>
      <t>sp</t>
    </r>
    <r>
      <rPr>
        <i/>
        <sz val="8"/>
        <color theme="1"/>
        <rFont val="Arial"/>
        <family val="2"/>
      </rPr>
      <t>.</t>
    </r>
  </si>
  <si>
    <r>
      <t xml:space="preserve">Bastardiopsis </t>
    </r>
    <r>
      <rPr>
        <sz val="8"/>
        <color theme="1"/>
        <rFont val="Arial"/>
        <family val="2"/>
      </rPr>
      <t>sp.</t>
    </r>
  </si>
  <si>
    <r>
      <t>Peperomia</t>
    </r>
    <r>
      <rPr>
        <sz val="8"/>
        <color theme="1"/>
        <rFont val="Arial"/>
        <family val="2"/>
      </rPr>
      <t xml:space="preserve"> sp.</t>
    </r>
  </si>
  <si>
    <r>
      <t>Ottonia</t>
    </r>
    <r>
      <rPr>
        <sz val="8"/>
        <color theme="1"/>
        <rFont val="Arial"/>
        <family val="2"/>
      </rPr>
      <t xml:space="preserve"> sp.</t>
    </r>
  </si>
  <si>
    <r>
      <t xml:space="preserve">Guarea </t>
    </r>
    <r>
      <rPr>
        <sz val="8"/>
        <color theme="1"/>
        <rFont val="Arial"/>
        <family val="2"/>
      </rPr>
      <t>sp.</t>
    </r>
  </si>
  <si>
    <r>
      <t>Tibouchina</t>
    </r>
    <r>
      <rPr>
        <sz val="8"/>
        <color theme="1"/>
        <rFont val="Arial"/>
        <family val="2"/>
      </rPr>
      <t xml:space="preserve"> sp.</t>
    </r>
  </si>
  <si>
    <r>
      <t>Blechnum</t>
    </r>
    <r>
      <rPr>
        <sz val="8"/>
        <color theme="1"/>
        <rFont val="Arial"/>
        <family val="2"/>
      </rPr>
      <t xml:space="preserve"> sp.</t>
    </r>
  </si>
  <si>
    <r>
      <t>Doryopteris</t>
    </r>
    <r>
      <rPr>
        <sz val="8"/>
        <color theme="1"/>
        <rFont val="Arial"/>
        <family val="2"/>
      </rPr>
      <t xml:space="preserve"> sp.</t>
    </r>
  </si>
  <si>
    <r>
      <t>Ctenitis</t>
    </r>
    <r>
      <rPr>
        <sz val="8"/>
        <color theme="1"/>
        <rFont val="Arial"/>
        <family val="2"/>
      </rPr>
      <t xml:space="preserve"> sp.</t>
    </r>
  </si>
  <si>
    <t>N</t>
  </si>
  <si>
    <r>
      <t xml:space="preserve">Bauhinia forficata </t>
    </r>
    <r>
      <rPr>
        <sz val="8"/>
        <color theme="1"/>
        <rFont val="Arial"/>
        <family val="2"/>
      </rPr>
      <t xml:space="preserve">Link </t>
    </r>
  </si>
  <si>
    <r>
      <t xml:space="preserve">Cedrela fissilis </t>
    </r>
    <r>
      <rPr>
        <sz val="8"/>
        <color theme="1"/>
        <rFont val="Arial"/>
        <family val="2"/>
      </rPr>
      <t>Vell</t>
    </r>
  </si>
  <si>
    <r>
      <t>Cordia trichotoma</t>
    </r>
    <r>
      <rPr>
        <sz val="8"/>
        <color theme="1"/>
        <rFont val="Arial"/>
        <family val="2"/>
      </rPr>
      <t xml:space="preserve"> Vell.) Arrab. ex Steud.</t>
    </r>
  </si>
  <si>
    <r>
      <t xml:space="preserve">Lonchocarpus muehlbergianus </t>
    </r>
    <r>
      <rPr>
        <sz val="8"/>
        <color theme="1"/>
        <rFont val="Arial"/>
        <family val="2"/>
      </rPr>
      <t xml:space="preserve">Hassl. </t>
    </r>
  </si>
  <si>
    <r>
      <t xml:space="preserve">Lonchocarpus </t>
    </r>
    <r>
      <rPr>
        <sz val="8"/>
        <color theme="1"/>
        <rFont val="Arial"/>
        <family val="2"/>
      </rPr>
      <t xml:space="preserve">aff. </t>
    </r>
    <r>
      <rPr>
        <i/>
        <sz val="8"/>
        <color theme="1"/>
        <rFont val="Arial"/>
        <family val="2"/>
      </rPr>
      <t xml:space="preserve">subglaucescens </t>
    </r>
    <r>
      <rPr>
        <sz val="8"/>
        <color theme="1"/>
        <rFont val="Arial"/>
        <family val="2"/>
      </rPr>
      <t>Mart. ex Benth</t>
    </r>
  </si>
  <si>
    <r>
      <t xml:space="preserve">Schinus terebinthifolius </t>
    </r>
    <r>
      <rPr>
        <sz val="8"/>
        <color theme="1"/>
        <rFont val="Arial"/>
        <family val="2"/>
      </rPr>
      <t>Raddi</t>
    </r>
    <r>
      <rPr>
        <i/>
        <sz val="8"/>
        <color theme="1"/>
        <rFont val="Arial"/>
        <family val="2"/>
      </rPr>
      <t xml:space="preserve"> </t>
    </r>
  </si>
  <si>
    <r>
      <t xml:space="preserve">Raulvolfia sellowii </t>
    </r>
    <r>
      <rPr>
        <sz val="8"/>
        <color theme="1"/>
        <rFont val="Arial"/>
        <family val="2"/>
      </rPr>
      <t>Mull. Arg.</t>
    </r>
  </si>
  <si>
    <r>
      <t>Balfourodendro riedelianum</t>
    </r>
    <r>
      <rPr>
        <sz val="8"/>
        <color theme="1"/>
        <rFont val="Arial"/>
        <family val="2"/>
      </rPr>
      <t xml:space="preserve"> (Engl.) Engl. </t>
    </r>
  </si>
  <si>
    <r>
      <t>Euterpe edulis</t>
    </r>
    <r>
      <rPr>
        <sz val="8"/>
        <color theme="1"/>
        <rFont val="Arial"/>
        <family val="2"/>
      </rPr>
      <t xml:space="preserve"> Mart.</t>
    </r>
  </si>
  <si>
    <r>
      <t>Schefflera morototonii</t>
    </r>
    <r>
      <rPr>
        <sz val="8"/>
        <color theme="1"/>
        <rFont val="Arial"/>
        <family val="2"/>
      </rPr>
      <t xml:space="preserve"> </t>
    </r>
    <r>
      <rPr>
        <sz val="8"/>
        <color rgb="FF222222"/>
        <rFont val="Arial"/>
        <family val="2"/>
      </rPr>
      <t>(Aubl.) Maguire</t>
    </r>
    <r>
      <rPr>
        <b/>
        <sz val="8"/>
        <color theme="1"/>
        <rFont val="Arial"/>
        <family val="2"/>
      </rPr>
      <t xml:space="preserve"> </t>
    </r>
  </si>
  <si>
    <r>
      <t>Euterpe edulis</t>
    </r>
    <r>
      <rPr>
        <sz val="8"/>
        <color theme="1"/>
        <rFont val="Arial"/>
        <family val="2"/>
      </rPr>
      <t xml:space="preserve"> </t>
    </r>
  </si>
  <si>
    <r>
      <t>Balfourodendron riedelianum</t>
    </r>
    <r>
      <rPr>
        <sz val="8"/>
        <color theme="1"/>
        <rFont val="Arial"/>
        <family val="2"/>
      </rPr>
      <t xml:space="preserve"> (pau-marfim)</t>
    </r>
  </si>
  <si>
    <r>
      <t xml:space="preserve">Trichilla </t>
    </r>
    <r>
      <rPr>
        <sz val="8"/>
        <color theme="1"/>
        <rFont val="Arial"/>
        <family val="2"/>
      </rPr>
      <t>claussenii C.DC.</t>
    </r>
  </si>
  <si>
    <r>
      <t>Guarea kunthiana</t>
    </r>
    <r>
      <rPr>
        <sz val="8"/>
        <color theme="1"/>
        <rFont val="Arial"/>
        <family val="2"/>
      </rPr>
      <t xml:space="preserve"> A.Juss. </t>
    </r>
  </si>
  <si>
    <r>
      <t>Parapiptadenia rigida</t>
    </r>
    <r>
      <rPr>
        <sz val="8"/>
        <color theme="1"/>
        <rFont val="Arial"/>
        <family val="2"/>
      </rPr>
      <t xml:space="preserve"> </t>
    </r>
  </si>
  <si>
    <r>
      <t>Machaerium stipitatum</t>
    </r>
    <r>
      <rPr>
        <sz val="8"/>
        <color theme="1"/>
        <rFont val="Arial"/>
        <family val="2"/>
      </rPr>
      <t xml:space="preserve"> </t>
    </r>
  </si>
  <si>
    <r>
      <t>Luehea divaricata</t>
    </r>
    <r>
      <rPr>
        <sz val="8"/>
        <color theme="1"/>
        <rFont val="Arial"/>
        <family val="2"/>
      </rPr>
      <t xml:space="preserve"> Mart.</t>
    </r>
  </si>
  <si>
    <r>
      <t xml:space="preserve">Copaifera langsdorffii </t>
    </r>
    <r>
      <rPr>
        <sz val="8"/>
        <color theme="1"/>
        <rFont val="Arial"/>
        <family val="2"/>
      </rPr>
      <t>Desf.</t>
    </r>
  </si>
  <si>
    <r>
      <t xml:space="preserve">Trichilla </t>
    </r>
    <r>
      <rPr>
        <sz val="8"/>
        <color theme="1"/>
        <rFont val="Arial"/>
        <family val="2"/>
      </rPr>
      <t xml:space="preserve">claussenii C.DC. </t>
    </r>
  </si>
  <si>
    <t>gurucaia</t>
  </si>
  <si>
    <t>óleo-pardo</t>
  </si>
  <si>
    <t>embira-de-sapo</t>
  </si>
  <si>
    <t>palmito-juçara</t>
  </si>
  <si>
    <t>mandiocão</t>
  </si>
  <si>
    <t>catiguá</t>
  </si>
  <si>
    <t>peloteiro</t>
  </si>
  <si>
    <t>sapuva</t>
  </si>
  <si>
    <t>açoita-cavalo</t>
  </si>
  <si>
    <t>pau-óleo</t>
  </si>
  <si>
    <t>Proteaceae</t>
  </si>
  <si>
    <r>
      <t>Alchornea</t>
    </r>
    <r>
      <rPr>
        <sz val="8"/>
        <color theme="1"/>
        <rFont val="Arial"/>
        <family val="2"/>
      </rPr>
      <t>sp.</t>
    </r>
  </si>
  <si>
    <t>Tillandsia sp.</t>
  </si>
  <si>
    <t>Vrisea sp.</t>
  </si>
  <si>
    <t>Acianthera sp.</t>
  </si>
  <si>
    <t>Acianthera sp1.</t>
  </si>
  <si>
    <t>Isabelia virginales</t>
  </si>
  <si>
    <t>Isochilus linearis</t>
  </si>
  <si>
    <t>Leptotes unicolor</t>
  </si>
  <si>
    <t>Maxilaria aff consanguinea</t>
  </si>
  <si>
    <t>Orquídea2</t>
  </si>
  <si>
    <t>Orquídea3</t>
  </si>
  <si>
    <t>Orquídea4</t>
  </si>
  <si>
    <t>Orquídea5</t>
  </si>
  <si>
    <t>Piper sp1.</t>
  </si>
  <si>
    <t>Piper sp2.</t>
  </si>
  <si>
    <t>epífita</t>
  </si>
  <si>
    <t>Cariniana legalis</t>
  </si>
  <si>
    <t>20.06.11</t>
  </si>
  <si>
    <t>Anadenthera columbrina</t>
  </si>
  <si>
    <t>Lecythidaceae</t>
  </si>
  <si>
    <t>jequitiba-branco</t>
  </si>
  <si>
    <t>0,3 Kg</t>
  </si>
  <si>
    <t>0,2 Kg</t>
  </si>
  <si>
    <t>Anadenthera columbrina (Vell.) Brenan.</t>
  </si>
  <si>
    <t>Oncidium sp.1</t>
  </si>
  <si>
    <t>Maxilaria sp. 1</t>
  </si>
  <si>
    <t>Maxilaria sp. 2</t>
  </si>
  <si>
    <t>Ripsalis flocosa</t>
  </si>
  <si>
    <t>Bromelia 10</t>
  </si>
  <si>
    <t xml:space="preserve">Lespismium cruciforme Cac3 </t>
  </si>
  <si>
    <t>Acianthera sp. 1</t>
  </si>
  <si>
    <t>Acianthera sp. 2</t>
  </si>
  <si>
    <t>Aciantheraluteola</t>
  </si>
  <si>
    <t>Oncidium sp. 2</t>
  </si>
  <si>
    <t>Pleurotalis sp. 2</t>
  </si>
  <si>
    <t>Pleurotalis sp. 1</t>
  </si>
  <si>
    <t>Octomeria sp. 3</t>
  </si>
  <si>
    <t>Campiloneurum sp. 1</t>
  </si>
  <si>
    <t>Bromelia 1</t>
  </si>
  <si>
    <t>Piperaceae sp. 1</t>
  </si>
  <si>
    <t>cactaceae sp. 4</t>
  </si>
  <si>
    <t>Bromelia sp. 5</t>
  </si>
  <si>
    <t>Epidendrum sp.1</t>
  </si>
  <si>
    <t>Cactaceae sp. 5</t>
  </si>
  <si>
    <t>Vrisea cf. friburgensis</t>
  </si>
  <si>
    <t>Bulbophyllum sp. 1</t>
  </si>
  <si>
    <t>octomeria sp. 3</t>
  </si>
  <si>
    <t>Nidularium sp.</t>
  </si>
  <si>
    <t>Encycliapatens</t>
  </si>
  <si>
    <t>Cactaceae sp. 4</t>
  </si>
  <si>
    <t>Cactaceae sp. 1</t>
  </si>
  <si>
    <t>Canistrum cf. ciatiformis</t>
  </si>
  <si>
    <t>Bromelia sem nome 1</t>
  </si>
  <si>
    <t>Cactaceae sp. 3</t>
  </si>
  <si>
    <t>Oncidium sp. 1</t>
  </si>
  <si>
    <t>Octomeria sp. 1</t>
  </si>
  <si>
    <t>Stanhopea sp.</t>
  </si>
  <si>
    <t>Total</t>
  </si>
  <si>
    <t>BROMELIACEAE</t>
  </si>
  <si>
    <t>POLYPODIACEAE</t>
  </si>
  <si>
    <t>ORCHIDACEAE</t>
  </si>
  <si>
    <t>LYCOPODIACEAE</t>
  </si>
  <si>
    <t>PIPERACEAE</t>
  </si>
  <si>
    <t>CACTACEAE</t>
  </si>
  <si>
    <t>TOTAL</t>
  </si>
  <si>
    <t>Miltonia flavencens</t>
  </si>
  <si>
    <t>Asplenium gastonis</t>
  </si>
  <si>
    <t>Pleopeltis pleopeltifolia</t>
  </si>
  <si>
    <t>Pleopeltis hirsutisima</t>
  </si>
  <si>
    <t>Microgramma esquamosa</t>
  </si>
  <si>
    <t>Niphidium crassifolium</t>
  </si>
  <si>
    <t>Microgamma esquamulosa</t>
  </si>
  <si>
    <t>Epífita</t>
  </si>
  <si>
    <t xml:space="preserve">Lycopodiaceae </t>
  </si>
  <si>
    <t>Acianthera eptotifolia</t>
  </si>
  <si>
    <t>Isabelia virginalis</t>
  </si>
  <si>
    <t>Peperomia circinata</t>
  </si>
  <si>
    <t>Maxilaria sp. 3</t>
  </si>
  <si>
    <t>Maxilaria sp. 4</t>
  </si>
  <si>
    <t>Maxilaria sp. 5</t>
  </si>
  <si>
    <t xml:space="preserve">22J0529701/UTM7338659 </t>
  </si>
  <si>
    <t>Estrada Principal MD</t>
  </si>
  <si>
    <t>Estrada Principal ME</t>
  </si>
  <si>
    <t xml:space="preserve">22J0535976/UTM7328633 </t>
  </si>
  <si>
    <t xml:space="preserve">22J0534141/UTM7328894 </t>
  </si>
  <si>
    <t xml:space="preserve">22J0527689/UTM7338844 </t>
  </si>
  <si>
    <t xml:space="preserve">22J0527688/UTM7338843 </t>
  </si>
  <si>
    <t xml:space="preserve">22J0572688/UTM7338847 </t>
  </si>
  <si>
    <t xml:space="preserve">22J0527691/UTM7338831 </t>
  </si>
  <si>
    <t>22J0527840/7339396</t>
  </si>
  <si>
    <t>22J0527840/7339395</t>
  </si>
  <si>
    <t xml:space="preserve">22J0527840/7339395 </t>
  </si>
  <si>
    <t xml:space="preserve">Ceiba speciosa (St.-Hill.) </t>
  </si>
  <si>
    <t xml:space="preserve">22J0526978/7339138 </t>
  </si>
  <si>
    <t xml:space="preserve">22J0527272/7339134 </t>
  </si>
  <si>
    <t>22J0527151/7339171</t>
  </si>
  <si>
    <t xml:space="preserve">22J0528923/7335644 </t>
  </si>
  <si>
    <t xml:space="preserve">22J0528921/7335648 </t>
  </si>
  <si>
    <t xml:space="preserve">22J0527174/7335587 </t>
  </si>
  <si>
    <t xml:space="preserve">22J0527326/7335518 </t>
  </si>
  <si>
    <t>19.785 Kg</t>
  </si>
  <si>
    <t>2,450 Kg</t>
  </si>
  <si>
    <t>0,041 Kg</t>
  </si>
  <si>
    <t>0,101 Kg</t>
  </si>
  <si>
    <t>0,415 Kg</t>
  </si>
  <si>
    <t>0,255 Kg</t>
  </si>
  <si>
    <t>31,201 Kg</t>
  </si>
  <si>
    <t>0,485 Kg</t>
  </si>
  <si>
    <t>0,551 Kg</t>
  </si>
  <si>
    <t>0,925 Kg</t>
  </si>
  <si>
    <t>10,001Kg</t>
  </si>
  <si>
    <t>0,711 Kg</t>
  </si>
  <si>
    <t>0,453 Kg</t>
  </si>
  <si>
    <t>4,56 Kg</t>
  </si>
  <si>
    <t>Mucuna urens  (L.) Medik.</t>
  </si>
  <si>
    <t>6,551 Kg</t>
  </si>
  <si>
    <t>22J0527176/7335588</t>
  </si>
  <si>
    <t>13,503 Kg</t>
  </si>
  <si>
    <t>Herbácea</t>
  </si>
  <si>
    <r>
      <t>Bauhinia forficata</t>
    </r>
    <r>
      <rPr>
        <sz val="8"/>
        <rFont val="Arial"/>
        <family val="2"/>
      </rPr>
      <t xml:space="preserve"> Link </t>
    </r>
  </si>
  <si>
    <r>
      <t>Raulvolfia sellowii</t>
    </r>
    <r>
      <rPr>
        <sz val="8"/>
        <rFont val="Arial"/>
        <family val="2"/>
      </rPr>
      <t xml:space="preserve"> Mull. Arg </t>
    </r>
  </si>
  <si>
    <r>
      <t>Centrolobium tomentosum</t>
    </r>
    <r>
      <rPr>
        <sz val="8"/>
        <rFont val="Arial"/>
        <family val="2"/>
      </rPr>
      <t xml:space="preserve"> Guilhemin ex Benth. </t>
    </r>
  </si>
  <si>
    <r>
      <t>Albizia</t>
    </r>
    <r>
      <rPr>
        <sz val="8"/>
        <rFont val="Arial"/>
        <family val="2"/>
      </rPr>
      <t xml:space="preserve"> sp </t>
    </r>
  </si>
  <si>
    <r>
      <t>Esembekia febrifuga</t>
    </r>
    <r>
      <rPr>
        <sz val="8"/>
        <rFont val="Arial"/>
        <family val="2"/>
      </rPr>
      <t xml:space="preserve"> (A. St.-Hil.) A. Juss. ex Mart.</t>
    </r>
  </si>
  <si>
    <r>
      <t>Cedrela fissilis</t>
    </r>
    <r>
      <rPr>
        <sz val="8"/>
        <rFont val="Arial"/>
        <family val="2"/>
      </rPr>
      <t xml:space="preserve"> Vell. </t>
    </r>
  </si>
  <si>
    <r>
      <t>Luehea divaricata</t>
    </r>
    <r>
      <rPr>
        <sz val="8"/>
        <rFont val="Arial"/>
        <family val="2"/>
      </rPr>
      <t xml:space="preserve"> Mart. </t>
    </r>
  </si>
  <si>
    <r>
      <t>Paraptadenia rígida</t>
    </r>
    <r>
      <rPr>
        <sz val="8"/>
        <rFont val="Arial"/>
        <family val="2"/>
      </rPr>
      <t xml:space="preserve"> </t>
    </r>
  </si>
  <si>
    <r>
      <t>Aegiphila sellowiana</t>
    </r>
    <r>
      <rPr>
        <sz val="8"/>
        <rFont val="Arial"/>
        <family val="2"/>
      </rPr>
      <t xml:space="preserve"> Cham.</t>
    </r>
  </si>
  <si>
    <r>
      <t>Machaerium stipitatum</t>
    </r>
    <r>
      <rPr>
        <sz val="8"/>
        <rFont val="Arial"/>
        <family val="2"/>
      </rPr>
      <t xml:space="preserve"> (DC.) Vog. </t>
    </r>
  </si>
  <si>
    <r>
      <t>Schinus terebinthifolius</t>
    </r>
    <r>
      <rPr>
        <sz val="8"/>
        <rFont val="Arial"/>
        <family val="2"/>
      </rPr>
      <t xml:space="preserve"> Raddi. </t>
    </r>
  </si>
  <si>
    <r>
      <t>Balfourodendron riedelianum</t>
    </r>
    <r>
      <rPr>
        <sz val="8"/>
        <rFont val="Arial"/>
        <family val="2"/>
      </rPr>
      <t xml:space="preserve"> (Engler) Engler </t>
    </r>
  </si>
  <si>
    <r>
      <rPr>
        <i/>
        <sz val="8"/>
        <color indexed="8"/>
        <rFont val="Arial"/>
        <family val="2"/>
      </rPr>
      <t>Euterpe edulis</t>
    </r>
    <r>
      <rPr>
        <sz val="8"/>
        <color indexed="8"/>
        <rFont val="Arial"/>
        <family val="2"/>
      </rPr>
      <t xml:space="preserve"> Mart. </t>
    </r>
  </si>
  <si>
    <r>
      <t>Didymopanax morototoni</t>
    </r>
    <r>
      <rPr>
        <sz val="8"/>
        <rFont val="Arial"/>
        <family val="2"/>
      </rPr>
      <t xml:space="preserve"> (Aubl.) Dcne . et Planch. </t>
    </r>
  </si>
  <si>
    <r>
      <t>Cariniana legalis</t>
    </r>
    <r>
      <rPr>
        <sz val="10"/>
        <rFont val="Arial"/>
        <family val="2"/>
      </rPr>
      <t xml:space="preserve"> (Mart.) Kuntze </t>
    </r>
  </si>
  <si>
    <r>
      <t>Copaifera langsdorffii</t>
    </r>
    <r>
      <rPr>
        <sz val="10"/>
        <rFont val="Arial"/>
        <family val="2"/>
      </rPr>
      <t xml:space="preserve"> Desf.</t>
    </r>
  </si>
  <si>
    <t>07.07.11</t>
  </si>
  <si>
    <t>Quantidade (Kg)</t>
  </si>
  <si>
    <t>15.08.11</t>
  </si>
  <si>
    <t>12.08.11</t>
  </si>
  <si>
    <t>18.08.11</t>
  </si>
  <si>
    <t>16.08.11</t>
  </si>
  <si>
    <t>01.08.11</t>
  </si>
  <si>
    <t>22.08.11</t>
  </si>
  <si>
    <t>estrada MD</t>
  </si>
  <si>
    <t>26.08.11</t>
  </si>
  <si>
    <t>23.08.11</t>
  </si>
  <si>
    <t>27.08.11</t>
  </si>
  <si>
    <t>29.08.11</t>
  </si>
  <si>
    <t>25.08.11</t>
  </si>
  <si>
    <t>Bignoniaceae</t>
  </si>
  <si>
    <t>Sapotaceae</t>
  </si>
  <si>
    <t>ARACEAE</t>
  </si>
  <si>
    <t>ASPLENIACEAE</t>
  </si>
  <si>
    <t>DRYOPTERIDACEAE</t>
  </si>
  <si>
    <t>GESNERIACEAE</t>
  </si>
  <si>
    <t>Epidendrum densiflorum Hook.</t>
  </si>
  <si>
    <t>PTERIDACEAE</t>
  </si>
  <si>
    <t>FAMÍLIA</t>
  </si>
  <si>
    <t>EPÍFITAS</t>
  </si>
  <si>
    <t>SEMENTES</t>
  </si>
  <si>
    <t>XILOTECA</t>
  </si>
  <si>
    <t>CARPOTECA</t>
  </si>
  <si>
    <t>Cabralea canjerana</t>
  </si>
  <si>
    <t>Inga cf. edulis</t>
  </si>
  <si>
    <t>Nº</t>
  </si>
  <si>
    <t>Autor</t>
  </si>
  <si>
    <t>(Bertol.) Kuntze</t>
  </si>
  <si>
    <t>Cedrela fissilis</t>
  </si>
  <si>
    <t xml:space="preserve">Vell. </t>
  </si>
  <si>
    <t>Trichilia elegans</t>
  </si>
  <si>
    <t>A. Juss.</t>
  </si>
  <si>
    <t>Euterpe edulis</t>
  </si>
  <si>
    <t>Mart.</t>
  </si>
  <si>
    <t>Syagrus romanzoffiana</t>
  </si>
  <si>
    <t>(Cham.) Glassm</t>
  </si>
  <si>
    <t>Heliocarpus papayensis</t>
  </si>
  <si>
    <t>Kunth</t>
  </si>
  <si>
    <t>Fab-Caes</t>
  </si>
  <si>
    <t>Copaifera langsdorffii</t>
  </si>
  <si>
    <t>Desf.</t>
  </si>
  <si>
    <t>Guarea kunthiana</t>
  </si>
  <si>
    <t>Vahl</t>
  </si>
  <si>
    <t>Baufourodendron riedelianum</t>
  </si>
  <si>
    <t>(Engl.) Engl.</t>
  </si>
  <si>
    <t>Cecropia pachystachya</t>
  </si>
  <si>
    <t>Trécul</t>
  </si>
  <si>
    <t>Fab-Fab</t>
  </si>
  <si>
    <t xml:space="preserve">Machaerium stipitatum </t>
  </si>
  <si>
    <t>(DC). Vogel</t>
  </si>
  <si>
    <t>Lonchocarpus cultratus</t>
  </si>
  <si>
    <t>(Vell.) Tozzi e H. C. Lima</t>
  </si>
  <si>
    <t xml:space="preserve">Geonoma schottiana </t>
  </si>
  <si>
    <t>Schefflera morototoni</t>
  </si>
  <si>
    <t>(Aubl.) Maguirem Steyerm e Frodin</t>
  </si>
  <si>
    <t>(Vell.) Mart</t>
  </si>
  <si>
    <t>10.09.11</t>
  </si>
  <si>
    <t>HERBÁRIO</t>
  </si>
  <si>
    <t>Fabaceae-Cae</t>
  </si>
  <si>
    <t>Copaifera langsdorfii</t>
  </si>
  <si>
    <t>Nyctaginaceae</t>
  </si>
  <si>
    <t>Bougainvillea glabra</t>
  </si>
  <si>
    <t>Choisy</t>
  </si>
  <si>
    <t>Schinus terebinthifolia</t>
  </si>
  <si>
    <t>Raddi</t>
  </si>
  <si>
    <t>A. St.-Hil</t>
  </si>
  <si>
    <t>Fabaceae-Mim</t>
  </si>
  <si>
    <t xml:space="preserve">Albizia niopoides </t>
  </si>
  <si>
    <t>(Spruce ex Benth) Burkart</t>
  </si>
  <si>
    <t>Rapanea umbellata</t>
  </si>
  <si>
    <t>(Mart.) Mez</t>
  </si>
  <si>
    <t>Cordia trichotoma</t>
  </si>
  <si>
    <t>(Vell.) Arrab. Ex Stend</t>
  </si>
  <si>
    <t>Roupala brasiliensis</t>
  </si>
  <si>
    <t>Klotzsch</t>
  </si>
  <si>
    <t>Esenbeckia grandiflora</t>
  </si>
  <si>
    <t>12.09.11</t>
  </si>
  <si>
    <t>rupícolas</t>
  </si>
  <si>
    <t>CYATHEACEAE</t>
  </si>
  <si>
    <t>DICKSONIACEAE</t>
  </si>
  <si>
    <t>ORQUIDACEAE</t>
  </si>
  <si>
    <t>Nectandra megapotamica</t>
  </si>
  <si>
    <t>24.08.11</t>
  </si>
  <si>
    <t>30.08.11</t>
  </si>
  <si>
    <t>01.09.11</t>
  </si>
  <si>
    <t>Rosaceae</t>
  </si>
  <si>
    <t xml:space="preserve">Cetrolobium tomentosum Guilhemin ex Benth. </t>
  </si>
  <si>
    <t>02.09.11</t>
  </si>
  <si>
    <t>11.08.11</t>
  </si>
  <si>
    <t>07.09.11</t>
  </si>
  <si>
    <t>08.09.11</t>
  </si>
  <si>
    <t>09.09.11</t>
  </si>
  <si>
    <t>09.09.12</t>
  </si>
  <si>
    <t xml:space="preserve">Heliocarpus popayanensis </t>
  </si>
  <si>
    <r>
      <rPr>
        <i/>
        <sz val="10"/>
        <color rgb="FF000000"/>
        <rFont val="Arial"/>
        <family val="2"/>
      </rPr>
      <t>Pithecoctenium crucigerum</t>
    </r>
    <r>
      <rPr>
        <sz val="10"/>
        <color rgb="FF000000"/>
        <rFont val="Arial"/>
        <family val="2"/>
      </rPr>
      <t xml:space="preserve"> (L.) A.H.Gentry </t>
    </r>
  </si>
  <si>
    <r>
      <t>Centrolobium tomentosum</t>
    </r>
    <r>
      <rPr>
        <sz val="10"/>
        <rFont val="Arial"/>
        <family val="2"/>
      </rPr>
      <t xml:space="preserve"> Guilhemin ex Benth. </t>
    </r>
  </si>
  <si>
    <r>
      <t xml:space="preserve">Copaifera langsdorffii </t>
    </r>
    <r>
      <rPr>
        <sz val="10"/>
        <color theme="1"/>
        <rFont val="Arial"/>
        <family val="2"/>
      </rPr>
      <t>Desf.</t>
    </r>
  </si>
  <si>
    <r>
      <t xml:space="preserve">Bauhinia forficata </t>
    </r>
    <r>
      <rPr>
        <sz val="10"/>
        <color theme="1"/>
        <rFont val="Arial"/>
        <family val="2"/>
      </rPr>
      <t xml:space="preserve">Link </t>
    </r>
  </si>
  <si>
    <r>
      <rPr>
        <i/>
        <sz val="10"/>
        <color theme="1"/>
        <rFont val="Arial"/>
        <family val="2"/>
      </rPr>
      <t>Heliocarpus popayanenis</t>
    </r>
    <r>
      <rPr>
        <sz val="10"/>
        <color theme="1"/>
        <rFont val="Arial"/>
        <family val="2"/>
      </rPr>
      <t xml:space="preserve"> Kunth</t>
    </r>
  </si>
  <si>
    <r>
      <t>Didymopanax morototoni</t>
    </r>
    <r>
      <rPr>
        <sz val="10"/>
        <rFont val="Arial"/>
        <family val="2"/>
      </rPr>
      <t xml:space="preserve"> (Aubl.) Dcne . et Planch. </t>
    </r>
  </si>
  <si>
    <r>
      <t>Euterpe edulis</t>
    </r>
    <r>
      <rPr>
        <sz val="10"/>
        <color theme="1"/>
        <rFont val="Arial"/>
        <family val="2"/>
      </rPr>
      <t xml:space="preserve"> Mart.</t>
    </r>
  </si>
  <si>
    <r>
      <rPr>
        <i/>
        <sz val="10"/>
        <color theme="1"/>
        <rFont val="Arial"/>
        <family val="2"/>
      </rPr>
      <t xml:space="preserve">Guarea kunthiana </t>
    </r>
    <r>
      <rPr>
        <sz val="10"/>
        <color theme="1"/>
        <rFont val="Arial"/>
        <family val="2"/>
      </rPr>
      <t>Adr. Juss.</t>
    </r>
  </si>
  <si>
    <r>
      <rPr>
        <i/>
        <sz val="10"/>
        <color theme="1"/>
        <rFont val="Arial"/>
        <family val="2"/>
      </rPr>
      <t>Cedrela fissilis</t>
    </r>
    <r>
      <rPr>
        <sz val="10"/>
        <color theme="1"/>
        <rFont val="Arial"/>
        <family val="2"/>
      </rPr>
      <t xml:space="preserve"> Vell. </t>
    </r>
  </si>
  <si>
    <r>
      <rPr>
        <i/>
        <sz val="10"/>
        <color theme="1"/>
        <rFont val="Arial"/>
        <family val="2"/>
      </rPr>
      <t>Guarea kunthiana</t>
    </r>
    <r>
      <rPr>
        <sz val="10"/>
        <color theme="1"/>
        <rFont val="Arial"/>
        <family val="2"/>
      </rPr>
      <t xml:space="preserve"> Adr. Juss.</t>
    </r>
  </si>
  <si>
    <r>
      <rPr>
        <i/>
        <sz val="10"/>
        <color theme="1"/>
        <rFont val="Arial"/>
        <family val="2"/>
      </rPr>
      <t xml:space="preserve">Cecropia glaziovii </t>
    </r>
    <r>
      <rPr>
        <sz val="10"/>
        <color theme="1"/>
        <rFont val="Arial"/>
        <family val="2"/>
      </rPr>
      <t>Snethl.</t>
    </r>
  </si>
  <si>
    <r>
      <rPr>
        <i/>
        <sz val="10"/>
        <color theme="1"/>
        <rFont val="Arial"/>
        <family val="2"/>
      </rPr>
      <t xml:space="preserve">Cassia leptophylla </t>
    </r>
    <r>
      <rPr>
        <sz val="10"/>
        <color theme="1"/>
        <rFont val="Arial"/>
        <family val="2"/>
      </rPr>
      <t>Vogel</t>
    </r>
  </si>
  <si>
    <r>
      <rPr>
        <i/>
        <sz val="10"/>
        <color theme="1"/>
        <rFont val="Arial"/>
        <family val="2"/>
      </rPr>
      <t>Machaerium nyctitans</t>
    </r>
    <r>
      <rPr>
        <sz val="10"/>
        <color theme="1"/>
        <rFont val="Arial"/>
        <family val="2"/>
      </rPr>
      <t xml:space="preserve"> (Vell.) Benth.</t>
    </r>
  </si>
  <si>
    <r>
      <rPr>
        <i/>
        <sz val="10"/>
        <color theme="1"/>
        <rFont val="Arial"/>
        <family val="2"/>
      </rPr>
      <t>Acacia polyphylla</t>
    </r>
    <r>
      <rPr>
        <sz val="10"/>
        <color theme="1"/>
        <rFont val="Arial"/>
        <family val="2"/>
      </rPr>
      <t xml:space="preserve"> DC.</t>
    </r>
  </si>
  <si>
    <r>
      <t>Balfourodendro riedelianum</t>
    </r>
    <r>
      <rPr>
        <sz val="10"/>
        <color theme="1"/>
        <rFont val="Arial"/>
        <family val="2"/>
      </rPr>
      <t xml:space="preserve"> (Engl.) Engl. </t>
    </r>
  </si>
  <si>
    <r>
      <t>Cordia trichotoma</t>
    </r>
    <r>
      <rPr>
        <sz val="10"/>
        <color theme="1"/>
        <rFont val="Arial"/>
        <family val="2"/>
      </rPr>
      <t xml:space="preserve"> Vell.) Arrab. ex Steud.</t>
    </r>
  </si>
  <si>
    <r>
      <t xml:space="preserve">Parapiptadenia rigida </t>
    </r>
    <r>
      <rPr>
        <sz val="10"/>
        <color theme="1"/>
        <rFont val="Arial"/>
        <family val="2"/>
      </rPr>
      <t>Benth.) Brenan.</t>
    </r>
    <r>
      <rPr>
        <i/>
        <sz val="10"/>
        <color theme="1"/>
        <rFont val="Arial"/>
        <family val="2"/>
      </rPr>
      <t xml:space="preserve"> </t>
    </r>
  </si>
  <si>
    <r>
      <rPr>
        <i/>
        <sz val="10"/>
        <color theme="1"/>
        <rFont val="Arial"/>
        <family val="2"/>
      </rPr>
      <t>Trichilia casaretti</t>
    </r>
    <r>
      <rPr>
        <sz val="10"/>
        <color theme="1"/>
        <rFont val="Arial"/>
        <family val="2"/>
      </rPr>
      <t xml:space="preserve"> C.DC.</t>
    </r>
  </si>
  <si>
    <r>
      <rPr>
        <i/>
        <sz val="10"/>
        <color theme="1"/>
        <rFont val="Arial"/>
        <family val="2"/>
      </rPr>
      <t>Chrysophyllum gonocarpum</t>
    </r>
    <r>
      <rPr>
        <sz val="10"/>
        <color theme="1"/>
        <rFont val="Arial"/>
        <family val="2"/>
      </rPr>
      <t xml:space="preserve"> (Mart. &amp; Eichler) Engl.</t>
    </r>
  </si>
  <si>
    <r>
      <rPr>
        <i/>
        <sz val="10"/>
        <color theme="1"/>
        <rFont val="Arial"/>
        <family val="2"/>
      </rPr>
      <t>Ficus luschnathiana</t>
    </r>
    <r>
      <rPr>
        <sz val="10"/>
        <color theme="1"/>
        <rFont val="Arial"/>
        <family val="2"/>
      </rPr>
      <t xml:space="preserve"> (Miq.) Miq.</t>
    </r>
  </si>
  <si>
    <r>
      <rPr>
        <i/>
        <sz val="10"/>
        <color theme="1"/>
        <rFont val="Arial"/>
        <family val="2"/>
      </rPr>
      <t>Acacia recurva</t>
    </r>
    <r>
      <rPr>
        <sz val="10"/>
        <color theme="1"/>
        <rFont val="Arial"/>
        <family val="2"/>
      </rPr>
      <t xml:space="preserve"> Benth.</t>
    </r>
  </si>
  <si>
    <r>
      <rPr>
        <i/>
        <sz val="10"/>
        <color theme="1"/>
        <rFont val="Arial"/>
        <family val="2"/>
      </rPr>
      <t>Aspidosperma polyneuron</t>
    </r>
    <r>
      <rPr>
        <sz val="10"/>
        <color theme="1"/>
        <rFont val="Arial"/>
        <family val="2"/>
      </rPr>
      <t xml:space="preserve"> M. Arg.</t>
    </r>
  </si>
  <si>
    <r>
      <rPr>
        <i/>
        <sz val="10"/>
        <color theme="1"/>
        <rFont val="Arial"/>
        <family val="2"/>
      </rPr>
      <t>Cabralea canjerana</t>
    </r>
    <r>
      <rPr>
        <sz val="10"/>
        <color theme="1"/>
        <rFont val="Arial"/>
        <family val="2"/>
      </rPr>
      <t xml:space="preserve"> (Vell.) Mart.</t>
    </r>
  </si>
  <si>
    <r>
      <t xml:space="preserve">Trichilla </t>
    </r>
    <r>
      <rPr>
        <sz val="10"/>
        <color theme="1"/>
        <rFont val="Arial"/>
        <family val="2"/>
      </rPr>
      <t xml:space="preserve">claussenii C.DC. </t>
    </r>
  </si>
  <si>
    <r>
      <t xml:space="preserve">Syagrus romanzoffiana </t>
    </r>
    <r>
      <rPr>
        <sz val="10"/>
        <color theme="1"/>
        <rFont val="Arial"/>
        <family val="2"/>
      </rPr>
      <t xml:space="preserve">(Cham.) Glassman </t>
    </r>
  </si>
  <si>
    <r>
      <t>Machaerium stipitatum</t>
    </r>
    <r>
      <rPr>
        <sz val="10"/>
        <rFont val="Arial"/>
        <family val="2"/>
      </rPr>
      <t xml:space="preserve"> (DC.) Vog. </t>
    </r>
  </si>
  <si>
    <r>
      <t xml:space="preserve">Pereskia aculeata </t>
    </r>
    <r>
      <rPr>
        <sz val="10"/>
        <color theme="1"/>
        <rFont val="Arial"/>
        <family val="2"/>
      </rPr>
      <t>Mill</t>
    </r>
  </si>
  <si>
    <r>
      <t xml:space="preserve">Calyptranthes </t>
    </r>
    <r>
      <rPr>
        <i/>
        <sz val="10"/>
        <color rgb="FF000000"/>
        <rFont val="Arial"/>
        <family val="2"/>
      </rPr>
      <t>concinna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DC. </t>
    </r>
  </si>
  <si>
    <r>
      <t>Holocalix balansae</t>
    </r>
    <r>
      <rPr>
        <sz val="10"/>
        <color theme="1"/>
        <rFont val="Arial"/>
        <family val="2"/>
      </rPr>
      <t xml:space="preserve"> Mich </t>
    </r>
  </si>
  <si>
    <r>
      <t xml:space="preserve">Myrtaceae </t>
    </r>
    <r>
      <rPr>
        <sz val="10"/>
        <color theme="1"/>
        <rFont val="Arial"/>
        <family val="2"/>
      </rPr>
      <t>sp1</t>
    </r>
  </si>
  <si>
    <r>
      <t xml:space="preserve">Inga sessilis </t>
    </r>
    <r>
      <rPr>
        <sz val="10"/>
        <color theme="1"/>
        <rFont val="Arial"/>
        <family val="2"/>
      </rPr>
      <t>(Vell.) Mart.</t>
    </r>
  </si>
  <si>
    <r>
      <t xml:space="preserve">Prunus sellowii </t>
    </r>
    <r>
      <rPr>
        <sz val="10"/>
        <color theme="1"/>
        <rFont val="Arial"/>
        <family val="2"/>
      </rPr>
      <t>Koehne</t>
    </r>
  </si>
  <si>
    <r>
      <t xml:space="preserve">Cordia trichotoma </t>
    </r>
    <r>
      <rPr>
        <sz val="10"/>
        <color theme="1"/>
        <rFont val="Arial"/>
        <family val="2"/>
      </rPr>
      <t>(Vell.) Arrab. ex Steud.</t>
    </r>
  </si>
  <si>
    <r>
      <t xml:space="preserve">Nectandra rigida </t>
    </r>
    <r>
      <rPr>
        <sz val="10"/>
        <color theme="1"/>
        <rFont val="Arial"/>
        <family val="2"/>
      </rPr>
      <t xml:space="preserve">(Kunth) Nees </t>
    </r>
  </si>
  <si>
    <r>
      <t xml:space="preserve">Croton floribundus </t>
    </r>
    <r>
      <rPr>
        <sz val="10"/>
        <color theme="1"/>
        <rFont val="Arial"/>
        <family val="2"/>
      </rPr>
      <t>Spreng.</t>
    </r>
  </si>
  <si>
    <r>
      <t>Solanum argentaum</t>
    </r>
    <r>
      <rPr>
        <sz val="10"/>
        <color theme="1"/>
        <rFont val="Arial"/>
        <family val="2"/>
      </rPr>
      <t xml:space="preserve"> Dunal </t>
    </r>
  </si>
  <si>
    <r>
      <t xml:space="preserve">Cabralea canjerana </t>
    </r>
    <r>
      <rPr>
        <sz val="10"/>
        <color theme="1"/>
        <rFont val="Arial"/>
        <family val="2"/>
      </rPr>
      <t>(Vell.) Mart.</t>
    </r>
  </si>
  <si>
    <r>
      <t xml:space="preserve">Piptadenia gonoacantha </t>
    </r>
    <r>
      <rPr>
        <sz val="10"/>
        <color theme="1"/>
        <rFont val="Arial"/>
        <family val="2"/>
      </rPr>
      <t xml:space="preserve">(Mart.) Macbr. </t>
    </r>
  </si>
  <si>
    <t>Espécies menos amostradas</t>
  </si>
  <si>
    <t>Espécies mais amostradas</t>
  </si>
  <si>
    <r>
      <rPr>
        <i/>
        <sz val="9"/>
        <color theme="1"/>
        <rFont val="Arial"/>
        <family val="2"/>
      </rPr>
      <t>Philodendron bipinnatifidum</t>
    </r>
    <r>
      <rPr>
        <sz val="9"/>
        <color theme="1"/>
        <rFont val="Arial"/>
        <family val="2"/>
      </rPr>
      <t> Schott ex Endl.</t>
    </r>
  </si>
  <si>
    <r>
      <rPr>
        <i/>
        <sz val="9"/>
        <color theme="1"/>
        <rFont val="Arial"/>
        <family val="2"/>
      </rPr>
      <t>Philodendron</t>
    </r>
    <r>
      <rPr>
        <sz val="9"/>
        <color theme="1"/>
        <rFont val="Arial"/>
        <family val="2"/>
      </rPr>
      <t xml:space="preserve"> cf. </t>
    </r>
    <r>
      <rPr>
        <i/>
        <sz val="9"/>
        <color theme="1"/>
        <rFont val="Arial"/>
        <family val="2"/>
      </rPr>
      <t>loefregni</t>
    </r>
    <r>
      <rPr>
        <sz val="9"/>
        <color theme="1"/>
        <rFont val="Arial"/>
        <family val="2"/>
      </rPr>
      <t xml:space="preserve"> Engl.</t>
    </r>
  </si>
  <si>
    <r>
      <rPr>
        <i/>
        <sz val="9"/>
        <color theme="1"/>
        <rFont val="Arial"/>
        <family val="2"/>
      </rPr>
      <t>Philodendron ochrostemon</t>
    </r>
    <r>
      <rPr>
        <sz val="9"/>
        <color theme="1"/>
        <rFont val="Arial"/>
        <family val="2"/>
      </rPr>
      <t> Schott</t>
    </r>
  </si>
  <si>
    <r>
      <rPr>
        <i/>
        <sz val="9"/>
        <color theme="1"/>
        <rFont val="Arial"/>
        <family val="2"/>
      </rPr>
      <t>Antigramma brasiliensis</t>
    </r>
    <r>
      <rPr>
        <sz val="9"/>
        <color theme="1"/>
        <rFont val="Arial"/>
        <family val="2"/>
      </rPr>
      <t> (Sw.) T. Moore</t>
    </r>
  </si>
  <si>
    <r>
      <rPr>
        <i/>
        <sz val="9"/>
        <color theme="1"/>
        <rFont val="Arial"/>
        <family val="2"/>
      </rPr>
      <t>Asplenium gastonis</t>
    </r>
    <r>
      <rPr>
        <sz val="9"/>
        <color theme="1"/>
        <rFont val="Arial"/>
        <family val="2"/>
      </rPr>
      <t xml:space="preserve"> Fée.</t>
    </r>
  </si>
  <si>
    <r>
      <rPr>
        <i/>
        <sz val="9"/>
        <color theme="1"/>
        <rFont val="Arial"/>
        <family val="2"/>
      </rPr>
      <t>Asplenium mucronatum</t>
    </r>
    <r>
      <rPr>
        <sz val="9"/>
        <color theme="1"/>
        <rFont val="Arial"/>
        <family val="2"/>
      </rPr>
      <t xml:space="preserve"> C. Presl</t>
    </r>
  </si>
  <si>
    <r>
      <rPr>
        <i/>
        <sz val="9"/>
        <color theme="1"/>
        <rFont val="Arial"/>
        <family val="2"/>
      </rPr>
      <t>Acanthostachis strobilacea</t>
    </r>
    <r>
      <rPr>
        <sz val="9"/>
        <color theme="1"/>
        <rFont val="Arial"/>
        <family val="2"/>
      </rPr>
      <t xml:space="preserve"> (Schult. f.) Klotzsch </t>
    </r>
  </si>
  <si>
    <r>
      <rPr>
        <i/>
        <sz val="9"/>
        <color theme="1"/>
        <rFont val="Arial"/>
        <family val="2"/>
      </rPr>
      <t>Aechmea</t>
    </r>
    <r>
      <rPr>
        <sz val="9"/>
        <color theme="1"/>
        <rFont val="Arial"/>
        <family val="2"/>
      </rPr>
      <t xml:space="preserve"> sp2.</t>
    </r>
  </si>
  <si>
    <r>
      <rPr>
        <i/>
        <sz val="9"/>
        <color theme="1"/>
        <rFont val="Arial"/>
        <family val="2"/>
      </rPr>
      <t>Billbergia nutans </t>
    </r>
    <r>
      <rPr>
        <sz val="9"/>
        <color theme="1"/>
        <rFont val="Arial"/>
        <family val="2"/>
      </rPr>
      <t>H. Wendl. ex Regel</t>
    </r>
  </si>
  <si>
    <r>
      <rPr>
        <i/>
        <sz val="9"/>
        <color theme="1"/>
        <rFont val="Arial"/>
        <family val="2"/>
      </rPr>
      <t>Billbergia zebrina </t>
    </r>
    <r>
      <rPr>
        <sz val="9"/>
        <color theme="1"/>
        <rFont val="Arial"/>
        <family val="2"/>
      </rPr>
      <t>(Herb.) Lindl.</t>
    </r>
  </si>
  <si>
    <r>
      <rPr>
        <i/>
        <sz val="9"/>
        <color theme="1"/>
        <rFont val="Arial"/>
        <family val="2"/>
      </rPr>
      <t>Canistrum cyathiforme</t>
    </r>
    <r>
      <rPr>
        <sz val="9"/>
        <color theme="1"/>
        <rFont val="Arial"/>
        <family val="2"/>
      </rPr>
      <t> (Vell.) Mez</t>
    </r>
  </si>
  <si>
    <r>
      <rPr>
        <i/>
        <sz val="9"/>
        <color theme="1"/>
        <rFont val="Arial"/>
        <family val="2"/>
      </rPr>
      <t xml:space="preserve">Nidularium </t>
    </r>
    <r>
      <rPr>
        <sz val="9"/>
        <color theme="1"/>
        <rFont val="Arial"/>
        <family val="2"/>
      </rPr>
      <t>sp1.</t>
    </r>
  </si>
  <si>
    <r>
      <rPr>
        <i/>
        <sz val="9"/>
        <color theme="1"/>
        <rFont val="Arial"/>
        <family val="2"/>
      </rPr>
      <t>Tillandsia</t>
    </r>
    <r>
      <rPr>
        <sz val="9"/>
        <color theme="1"/>
        <rFont val="Arial"/>
        <family val="2"/>
      </rPr>
      <t xml:space="preserve"> cf. </t>
    </r>
    <r>
      <rPr>
        <i/>
        <sz val="9"/>
        <color theme="1"/>
        <rFont val="Arial"/>
        <family val="2"/>
      </rPr>
      <t>aeranthos</t>
    </r>
    <r>
      <rPr>
        <sz val="9"/>
        <color theme="1"/>
        <rFont val="Arial"/>
        <family val="2"/>
      </rPr>
      <t xml:space="preserve">  (Loisel.) L.B. Sm.</t>
    </r>
  </si>
  <si>
    <r>
      <rPr>
        <i/>
        <sz val="9"/>
        <color theme="1"/>
        <rFont val="Arial"/>
        <family val="2"/>
      </rPr>
      <t xml:space="preserve">Tillandsia </t>
    </r>
    <r>
      <rPr>
        <sz val="9"/>
        <color theme="1"/>
        <rFont val="Arial"/>
        <family val="2"/>
      </rPr>
      <t xml:space="preserve">cf. </t>
    </r>
    <r>
      <rPr>
        <i/>
        <sz val="9"/>
        <color theme="1"/>
        <rFont val="Arial"/>
        <family val="2"/>
      </rPr>
      <t xml:space="preserve">gardneri </t>
    </r>
    <r>
      <rPr>
        <sz val="9"/>
        <color theme="1"/>
        <rFont val="Arial"/>
        <family val="2"/>
      </rPr>
      <t>Lindl.</t>
    </r>
  </si>
  <si>
    <r>
      <rPr>
        <i/>
        <sz val="9"/>
        <color theme="1"/>
        <rFont val="Arial"/>
        <family val="2"/>
      </rPr>
      <t>Tillandsia</t>
    </r>
    <r>
      <rPr>
        <sz val="9"/>
        <color theme="1"/>
        <rFont val="Arial"/>
        <family val="2"/>
      </rPr>
      <t xml:space="preserve"> cf. </t>
    </r>
    <r>
      <rPr>
        <i/>
        <sz val="9"/>
        <color theme="1"/>
        <rFont val="Arial"/>
        <family val="2"/>
      </rPr>
      <t xml:space="preserve">linearis </t>
    </r>
    <r>
      <rPr>
        <sz val="9"/>
        <color theme="1"/>
        <rFont val="Arial"/>
        <family val="2"/>
      </rPr>
      <t>Vell.</t>
    </r>
  </si>
  <si>
    <r>
      <rPr>
        <i/>
        <sz val="9"/>
        <color theme="1"/>
        <rFont val="Arial"/>
        <family val="2"/>
      </rPr>
      <t>Tillandsia</t>
    </r>
    <r>
      <rPr>
        <sz val="9"/>
        <color theme="1"/>
        <rFont val="Arial"/>
        <family val="2"/>
      </rPr>
      <t xml:space="preserve"> cf. </t>
    </r>
    <r>
      <rPr>
        <i/>
        <sz val="9"/>
        <color theme="1"/>
        <rFont val="Arial"/>
        <family val="2"/>
      </rPr>
      <t xml:space="preserve">mallemontii </t>
    </r>
    <r>
      <rPr>
        <sz val="9"/>
        <color theme="1"/>
        <rFont val="Arial"/>
        <family val="2"/>
      </rPr>
      <t>Glaz. ex Mez</t>
    </r>
  </si>
  <si>
    <r>
      <rPr>
        <i/>
        <sz val="9"/>
        <color theme="1"/>
        <rFont val="Arial"/>
        <family val="2"/>
      </rPr>
      <t>Tillandsia</t>
    </r>
    <r>
      <rPr>
        <sz val="9"/>
        <color theme="1"/>
        <rFont val="Arial"/>
        <family val="2"/>
      </rPr>
      <t xml:space="preserve"> cf. </t>
    </r>
    <r>
      <rPr>
        <i/>
        <sz val="9"/>
        <color theme="1"/>
        <rFont val="Arial"/>
        <family val="2"/>
      </rPr>
      <t>tenuifolia</t>
    </r>
    <r>
      <rPr>
        <sz val="9"/>
        <color theme="1"/>
        <rFont val="Arial"/>
        <family val="2"/>
      </rPr>
      <t xml:space="preserve"> L.</t>
    </r>
  </si>
  <si>
    <r>
      <rPr>
        <i/>
        <sz val="9"/>
        <color theme="1"/>
        <rFont val="Arial"/>
        <family val="2"/>
      </rPr>
      <t>Tillandsia</t>
    </r>
    <r>
      <rPr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crocata</t>
    </r>
    <r>
      <rPr>
        <sz val="9"/>
        <color theme="1"/>
        <rFont val="Arial"/>
        <family val="2"/>
      </rPr>
      <t> (E. Morren) Baker</t>
    </r>
  </si>
  <si>
    <r>
      <rPr>
        <i/>
        <sz val="9"/>
        <color theme="1"/>
        <rFont val="Arial"/>
        <family val="2"/>
      </rPr>
      <t>Tillandsia</t>
    </r>
    <r>
      <rPr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usneoides</t>
    </r>
    <r>
      <rPr>
        <sz val="9"/>
        <color theme="1"/>
        <rFont val="Arial"/>
        <family val="2"/>
      </rPr>
      <t xml:space="preserve"> (L.) L.</t>
    </r>
  </si>
  <si>
    <r>
      <rPr>
        <i/>
        <sz val="9"/>
        <color theme="1"/>
        <rFont val="Arial"/>
        <family val="2"/>
      </rPr>
      <t>Tillandsia</t>
    </r>
    <r>
      <rPr>
        <sz val="9"/>
        <color theme="1"/>
        <rFont val="Arial"/>
        <family val="2"/>
      </rPr>
      <t xml:space="preserve"> sp2.</t>
    </r>
  </si>
  <si>
    <r>
      <rPr>
        <i/>
        <sz val="9"/>
        <color theme="1"/>
        <rFont val="Arial"/>
        <family val="2"/>
      </rPr>
      <t xml:space="preserve">Vriesea </t>
    </r>
    <r>
      <rPr>
        <sz val="9"/>
        <color theme="1"/>
        <rFont val="Arial"/>
        <family val="2"/>
      </rPr>
      <t xml:space="preserve">cf. </t>
    </r>
    <r>
      <rPr>
        <i/>
        <sz val="9"/>
        <color theme="1"/>
        <rFont val="Arial"/>
        <family val="2"/>
      </rPr>
      <t xml:space="preserve">friburguensis </t>
    </r>
    <r>
      <rPr>
        <sz val="9"/>
        <color theme="1"/>
        <rFont val="Arial"/>
        <family val="2"/>
      </rPr>
      <t>Mez</t>
    </r>
  </si>
  <si>
    <r>
      <rPr>
        <i/>
        <sz val="9"/>
        <color theme="1"/>
        <rFont val="Arial"/>
        <family val="2"/>
      </rPr>
      <t xml:space="preserve">Vriesea </t>
    </r>
    <r>
      <rPr>
        <sz val="9"/>
        <color theme="1"/>
        <rFont val="Arial"/>
        <family val="2"/>
      </rPr>
      <t xml:space="preserve">cf. </t>
    </r>
    <r>
      <rPr>
        <i/>
        <sz val="9"/>
        <color theme="1"/>
        <rFont val="Arial"/>
        <family val="2"/>
      </rPr>
      <t>morreniana</t>
    </r>
    <r>
      <rPr>
        <sz val="9"/>
        <color theme="1"/>
        <rFont val="Arial"/>
        <family val="2"/>
      </rPr>
      <t xml:space="preserve"> E. morren</t>
    </r>
  </si>
  <si>
    <r>
      <rPr>
        <i/>
        <sz val="9"/>
        <color theme="1"/>
        <rFont val="Arial"/>
        <family val="2"/>
      </rPr>
      <t>Vriesea</t>
    </r>
    <r>
      <rPr>
        <sz val="9"/>
        <color theme="1"/>
        <rFont val="Arial"/>
        <family val="2"/>
      </rPr>
      <t xml:space="preserve"> sp1.</t>
    </r>
  </si>
  <si>
    <r>
      <rPr>
        <i/>
        <sz val="9"/>
        <color theme="1"/>
        <rFont val="Arial"/>
        <family val="2"/>
      </rPr>
      <t>Vriesea</t>
    </r>
    <r>
      <rPr>
        <sz val="9"/>
        <color theme="1"/>
        <rFont val="Arial"/>
        <family val="2"/>
      </rPr>
      <t xml:space="preserve"> sp2.</t>
    </r>
  </si>
  <si>
    <r>
      <rPr>
        <i/>
        <sz val="9"/>
        <color theme="1"/>
        <rFont val="Arial"/>
        <family val="2"/>
      </rPr>
      <t>Vriesea</t>
    </r>
    <r>
      <rPr>
        <sz val="9"/>
        <color theme="1"/>
        <rFont val="Arial"/>
        <family val="2"/>
      </rPr>
      <t xml:space="preserve"> sp3.</t>
    </r>
  </si>
  <si>
    <r>
      <t>Cyathea</t>
    </r>
    <r>
      <rPr>
        <sz val="9"/>
        <color theme="1"/>
        <rFont val="Arial"/>
        <family val="2"/>
      </rPr>
      <t>sp1.</t>
    </r>
  </si>
  <si>
    <r>
      <t>Cyathea</t>
    </r>
    <r>
      <rPr>
        <sz val="9"/>
        <color theme="1"/>
        <rFont val="Arial"/>
        <family val="2"/>
      </rPr>
      <t>sp2.</t>
    </r>
  </si>
  <si>
    <r>
      <rPr>
        <i/>
        <sz val="9"/>
        <color theme="1"/>
        <rFont val="Arial"/>
        <family val="2"/>
      </rPr>
      <t>Epiphyllum phyllanthus</t>
    </r>
    <r>
      <rPr>
        <sz val="9"/>
        <color theme="1"/>
        <rFont val="Arial"/>
        <family val="2"/>
      </rPr>
      <t xml:space="preserve"> (L.) Haw.</t>
    </r>
  </si>
  <si>
    <r>
      <rPr>
        <i/>
        <sz val="9"/>
        <color theme="1"/>
        <rFont val="Arial"/>
        <family val="2"/>
      </rPr>
      <t>Hatiora salicornioides</t>
    </r>
    <r>
      <rPr>
        <sz val="9"/>
        <color theme="1"/>
        <rFont val="Arial"/>
        <family val="2"/>
      </rPr>
      <t> (Haw.) Britton &amp; Rose</t>
    </r>
  </si>
  <si>
    <r>
      <rPr>
        <i/>
        <sz val="9"/>
        <color theme="1"/>
        <rFont val="Arial"/>
        <family val="2"/>
      </rPr>
      <t>Lepismium cruciforme</t>
    </r>
    <r>
      <rPr>
        <sz val="9"/>
        <color theme="1"/>
        <rFont val="Arial"/>
        <family val="2"/>
      </rPr>
      <t xml:space="preserve"> (Vell.) Miq.</t>
    </r>
  </si>
  <si>
    <r>
      <rPr>
        <i/>
        <sz val="9"/>
        <color theme="1"/>
        <rFont val="Arial"/>
        <family val="2"/>
      </rPr>
      <t>Lepismium</t>
    </r>
    <r>
      <rPr>
        <sz val="9"/>
        <color theme="1"/>
        <rFont val="Arial"/>
        <family val="2"/>
      </rPr>
      <t xml:space="preserve"> cf. </t>
    </r>
    <r>
      <rPr>
        <i/>
        <sz val="9"/>
        <color theme="1"/>
        <rFont val="Arial"/>
        <family val="2"/>
      </rPr>
      <t>lumbricoides</t>
    </r>
    <r>
      <rPr>
        <sz val="9"/>
        <color theme="1"/>
        <rFont val="Arial"/>
        <family val="2"/>
      </rPr>
      <t xml:space="preserve"> (Lem.) Barthlott</t>
    </r>
  </si>
  <si>
    <r>
      <rPr>
        <i/>
        <sz val="9"/>
        <color theme="1"/>
        <rFont val="Arial"/>
        <family val="2"/>
      </rPr>
      <t>Lepismium houlletianum</t>
    </r>
    <r>
      <rPr>
        <sz val="9"/>
        <color theme="1"/>
        <rFont val="Arial"/>
        <family val="2"/>
      </rPr>
      <t xml:space="preserve"> (Lem.) Barthlott</t>
    </r>
  </si>
  <si>
    <r>
      <rPr>
        <i/>
        <sz val="9"/>
        <color theme="1"/>
        <rFont val="Arial"/>
        <family val="2"/>
      </rPr>
      <t>Lepismium warmingianum</t>
    </r>
    <r>
      <rPr>
        <sz val="9"/>
        <color theme="1"/>
        <rFont val="Arial"/>
        <family val="2"/>
      </rPr>
      <t> (K. Schum.) Barthlott</t>
    </r>
  </si>
  <si>
    <r>
      <rPr>
        <i/>
        <sz val="9"/>
        <color theme="1"/>
        <rFont val="Arial"/>
        <family val="2"/>
      </rPr>
      <t>Rhipsalis cereuscula</t>
    </r>
    <r>
      <rPr>
        <sz val="9"/>
        <color theme="1"/>
        <rFont val="Arial"/>
        <family val="2"/>
      </rPr>
      <t> Haw.</t>
    </r>
  </si>
  <si>
    <r>
      <rPr>
        <i/>
        <sz val="9"/>
        <color theme="1"/>
        <rFont val="Arial"/>
        <family val="2"/>
      </rPr>
      <t>Rhipsalis</t>
    </r>
    <r>
      <rPr>
        <sz val="9"/>
        <color theme="1"/>
        <rFont val="Arial"/>
        <family val="2"/>
      </rPr>
      <t xml:space="preserve"> cf. </t>
    </r>
    <r>
      <rPr>
        <i/>
        <sz val="9"/>
        <color theme="1"/>
        <rFont val="Arial"/>
        <family val="2"/>
      </rPr>
      <t>dissimilis</t>
    </r>
    <r>
      <rPr>
        <sz val="9"/>
        <color theme="1"/>
        <rFont val="Arial"/>
        <family val="2"/>
      </rPr>
      <t xml:space="preserve"> (G. Lindb.) K. Schum.</t>
    </r>
  </si>
  <si>
    <r>
      <rPr>
        <i/>
        <sz val="9"/>
        <color theme="1"/>
        <rFont val="Arial"/>
        <family val="2"/>
      </rPr>
      <t>Rhipsalis</t>
    </r>
    <r>
      <rPr>
        <sz val="9"/>
        <color theme="1"/>
        <rFont val="Arial"/>
        <family val="2"/>
      </rPr>
      <t xml:space="preserve"> cf. </t>
    </r>
    <r>
      <rPr>
        <i/>
        <sz val="9"/>
        <color theme="1"/>
        <rFont val="Arial"/>
        <family val="2"/>
      </rPr>
      <t>floccosa</t>
    </r>
    <r>
      <rPr>
        <sz val="9"/>
        <color theme="1"/>
        <rFont val="Arial"/>
        <family val="2"/>
      </rPr>
      <t xml:space="preserve"> Salm-Dyck ex Pfeiff.</t>
    </r>
  </si>
  <si>
    <r>
      <rPr>
        <i/>
        <sz val="9"/>
        <color theme="1"/>
        <rFont val="Arial"/>
        <family val="2"/>
      </rPr>
      <t>Rhipsalis cruciformis</t>
    </r>
    <r>
      <rPr>
        <sz val="9"/>
        <color theme="1"/>
        <rFont val="Arial"/>
        <family val="2"/>
      </rPr>
      <t> (Vell.) A. Cast.</t>
    </r>
  </si>
  <si>
    <r>
      <t>Dicksonia sellowiana</t>
    </r>
    <r>
      <rPr>
        <sz val="9"/>
        <color theme="1"/>
        <rFont val="Arial"/>
        <family val="2"/>
      </rPr>
      <t>Hook.</t>
    </r>
  </si>
  <si>
    <r>
      <rPr>
        <i/>
        <sz val="9"/>
        <color theme="1"/>
        <rFont val="Arial"/>
        <family val="2"/>
      </rPr>
      <t>Elaphoglossum macrophyllum</t>
    </r>
    <r>
      <rPr>
        <sz val="9"/>
        <color theme="1"/>
        <rFont val="Arial"/>
        <family val="2"/>
      </rPr>
      <t> (Mett. ex Kuhn) H. Christ</t>
    </r>
  </si>
  <si>
    <r>
      <rPr>
        <i/>
        <sz val="9"/>
        <color theme="1"/>
        <rFont val="Arial"/>
        <family val="2"/>
      </rPr>
      <t>Sinningia douglasii</t>
    </r>
    <r>
      <rPr>
        <sz val="9"/>
        <color theme="1"/>
        <rFont val="Arial"/>
        <family val="2"/>
      </rPr>
      <t> (Lindl.) Chautems</t>
    </r>
  </si>
  <si>
    <r>
      <rPr>
        <i/>
        <sz val="9"/>
        <color theme="1"/>
        <rFont val="Arial"/>
        <family val="2"/>
      </rPr>
      <t>Huperzia mandiocana</t>
    </r>
    <r>
      <rPr>
        <sz val="9"/>
        <color rgb="FF000000"/>
        <rFont val="Arial"/>
        <family val="2"/>
      </rPr>
      <t> (Raddi) Trev.</t>
    </r>
  </si>
  <si>
    <r>
      <rPr>
        <i/>
        <sz val="9"/>
        <color theme="1"/>
        <rFont val="Arial"/>
        <family val="2"/>
      </rPr>
      <t xml:space="preserve">Acanthostachis strobilacea </t>
    </r>
    <r>
      <rPr>
        <sz val="9"/>
        <color theme="1"/>
        <rFont val="Arial"/>
        <family val="2"/>
      </rPr>
      <t xml:space="preserve"> (Schult. f.) Klotzsch </t>
    </r>
  </si>
  <si>
    <r>
      <rPr>
        <i/>
        <sz val="9"/>
        <color theme="1"/>
        <rFont val="Arial"/>
        <family val="2"/>
      </rPr>
      <t>Acianthera aphthosa</t>
    </r>
    <r>
      <rPr>
        <sz val="9"/>
        <color theme="1"/>
        <rFont val="Arial"/>
        <family val="2"/>
      </rPr>
      <t> (Lindl.) Pridgeon &amp; M.W. Chase</t>
    </r>
  </si>
  <si>
    <r>
      <rPr>
        <i/>
        <sz val="9"/>
        <color theme="1"/>
        <rFont val="Arial"/>
        <family val="2"/>
      </rPr>
      <t>Acianthera</t>
    </r>
    <r>
      <rPr>
        <sz val="9"/>
        <color theme="1"/>
        <rFont val="Arial"/>
        <family val="2"/>
      </rPr>
      <t xml:space="preserve"> cf. </t>
    </r>
    <r>
      <rPr>
        <i/>
        <sz val="9"/>
        <color theme="1"/>
        <rFont val="Arial"/>
        <family val="2"/>
      </rPr>
      <t>alligatorifera</t>
    </r>
    <r>
      <rPr>
        <sz val="9"/>
        <color theme="1"/>
        <rFont val="Arial"/>
        <family val="2"/>
      </rPr>
      <t> (Rchb. f.) Pridgeon &amp; M.W. Chase</t>
    </r>
  </si>
  <si>
    <r>
      <rPr>
        <i/>
        <sz val="9"/>
        <color theme="1"/>
        <rFont val="Arial"/>
        <family val="2"/>
      </rPr>
      <t>Acianthera</t>
    </r>
    <r>
      <rPr>
        <sz val="9"/>
        <color theme="1"/>
        <rFont val="Arial"/>
        <family val="2"/>
      </rPr>
      <t xml:space="preserve"> cf. </t>
    </r>
    <r>
      <rPr>
        <i/>
        <sz val="9"/>
        <color theme="1"/>
        <rFont val="Arial"/>
        <family val="2"/>
      </rPr>
      <t xml:space="preserve">macuconensis </t>
    </r>
    <r>
      <rPr>
        <sz val="9"/>
        <color theme="1"/>
        <rFont val="Arial"/>
        <family val="2"/>
      </rPr>
      <t>(Barb. Rodr.) Luer</t>
    </r>
  </si>
  <si>
    <r>
      <rPr>
        <i/>
        <sz val="9"/>
        <color theme="1"/>
        <rFont val="Arial"/>
        <family val="2"/>
      </rPr>
      <t>Acianthera</t>
    </r>
    <r>
      <rPr>
        <sz val="9"/>
        <color theme="1"/>
        <rFont val="Arial"/>
        <family val="2"/>
      </rPr>
      <t xml:space="preserve"> cf. </t>
    </r>
    <r>
      <rPr>
        <i/>
        <sz val="9"/>
        <color theme="1"/>
        <rFont val="Arial"/>
        <family val="2"/>
      </rPr>
      <t>karlii</t>
    </r>
    <r>
      <rPr>
        <sz val="9"/>
        <color theme="1"/>
        <rFont val="Arial"/>
        <family val="2"/>
      </rPr>
      <t> (Pabst) C.N. Gonç. &amp; Waechter</t>
    </r>
  </si>
  <si>
    <r>
      <rPr>
        <i/>
        <sz val="9"/>
        <color theme="1"/>
        <rFont val="Arial"/>
        <family val="2"/>
      </rPr>
      <t>Acianthera leptotifolia</t>
    </r>
    <r>
      <rPr>
        <sz val="9"/>
        <color theme="1"/>
        <rFont val="Arial"/>
        <family val="2"/>
      </rPr>
      <t> (Barb. Rodr.) Pridgeon &amp; M.W. Chase</t>
    </r>
  </si>
  <si>
    <r>
      <rPr>
        <i/>
        <sz val="9"/>
        <color theme="1"/>
        <rFont val="Arial"/>
        <family val="2"/>
      </rPr>
      <t>Acianthera luteola</t>
    </r>
    <r>
      <rPr>
        <sz val="9"/>
        <color theme="1"/>
        <rFont val="Arial"/>
        <family val="2"/>
      </rPr>
      <t> (Lindl.) Pridgeon &amp; M.W. Chase</t>
    </r>
  </si>
  <si>
    <r>
      <rPr>
        <i/>
        <sz val="9"/>
        <color theme="1"/>
        <rFont val="Arial"/>
        <family val="2"/>
      </rPr>
      <t>Acianthera pubescens</t>
    </r>
    <r>
      <rPr>
        <sz val="9"/>
        <color theme="1"/>
        <rFont val="Arial"/>
        <family val="2"/>
      </rPr>
      <t> (Lindl.) Pridgeon &amp; M.W. Chase</t>
    </r>
  </si>
  <si>
    <r>
      <rPr>
        <i/>
        <sz val="9"/>
        <color theme="1"/>
        <rFont val="Arial"/>
        <family val="2"/>
      </rPr>
      <t>Acianthera recurva</t>
    </r>
    <r>
      <rPr>
        <sz val="9"/>
        <color theme="1"/>
        <rFont val="Arial"/>
        <family val="2"/>
      </rPr>
      <t xml:space="preserve"> (Lindl.) Pridgeon &amp; M.W. Chase</t>
    </r>
  </si>
  <si>
    <r>
      <rPr>
        <i/>
        <sz val="9"/>
        <color theme="1"/>
        <rFont val="Arial"/>
        <family val="2"/>
      </rPr>
      <t>Acianthera saundersiana</t>
    </r>
    <r>
      <rPr>
        <sz val="9"/>
        <color theme="1"/>
        <rFont val="Arial"/>
        <family val="2"/>
      </rPr>
      <t> (Rchb. f.) Pridgeon &amp; M.W. Chase</t>
    </r>
  </si>
  <si>
    <r>
      <rPr>
        <i/>
        <sz val="9"/>
        <color theme="1"/>
        <rFont val="Arial"/>
        <family val="2"/>
      </rPr>
      <t>Aechmea recurvata</t>
    </r>
    <r>
      <rPr>
        <sz val="9"/>
        <color theme="1"/>
        <rFont val="Arial"/>
        <family val="2"/>
      </rPr>
      <t xml:space="preserve"> (Klotzsch) L.B. Sm.</t>
    </r>
  </si>
  <si>
    <r>
      <rPr>
        <i/>
        <sz val="9"/>
        <color theme="1"/>
        <rFont val="Arial"/>
        <family val="2"/>
      </rPr>
      <t>Anathallis obovata</t>
    </r>
    <r>
      <rPr>
        <sz val="9"/>
        <color theme="1"/>
        <rFont val="Arial"/>
        <family val="2"/>
      </rPr>
      <t> (Lindl.) Pridgeon &amp; M.W. Chase</t>
    </r>
  </si>
  <si>
    <r>
      <rPr>
        <i/>
        <sz val="9"/>
        <color theme="1"/>
        <rFont val="Arial"/>
        <family val="2"/>
      </rPr>
      <t>Barbosella</t>
    </r>
    <r>
      <rPr>
        <sz val="9"/>
        <color theme="1"/>
        <rFont val="Arial"/>
        <family val="2"/>
      </rPr>
      <t xml:space="preserve"> sp.</t>
    </r>
  </si>
  <si>
    <r>
      <rPr>
        <i/>
        <sz val="9"/>
        <color theme="1"/>
        <rFont val="Arial"/>
        <family val="2"/>
      </rPr>
      <t>Bulbophyllum tripetalum</t>
    </r>
    <r>
      <rPr>
        <sz val="9"/>
        <color theme="1"/>
        <rFont val="Arial"/>
        <family val="2"/>
      </rPr>
      <t xml:space="preserve"> Lindl.</t>
    </r>
  </si>
  <si>
    <r>
      <rPr>
        <i/>
        <sz val="9"/>
        <color theme="1"/>
        <rFont val="Arial"/>
        <family val="2"/>
      </rPr>
      <t>Bulbophyllum regnellii </t>
    </r>
    <r>
      <rPr>
        <sz val="9"/>
        <color theme="1"/>
        <rFont val="Arial"/>
        <family val="2"/>
      </rPr>
      <t>Rchb. f.</t>
    </r>
  </si>
  <si>
    <r>
      <rPr>
        <i/>
        <sz val="9"/>
        <color theme="1"/>
        <rFont val="Arial"/>
        <family val="2"/>
      </rPr>
      <t>Cyclopogon congestus</t>
    </r>
    <r>
      <rPr>
        <sz val="9"/>
        <color theme="1"/>
        <rFont val="Arial"/>
        <family val="2"/>
      </rPr>
      <t xml:space="preserve"> Hoehne</t>
    </r>
  </si>
  <si>
    <r>
      <rPr>
        <i/>
        <sz val="9"/>
        <color theme="1"/>
        <rFont val="Arial"/>
        <family val="2"/>
      </rPr>
      <t>Cyrtopodium palmifrons</t>
    </r>
    <r>
      <rPr>
        <sz val="9"/>
        <color theme="1"/>
        <rFont val="Arial"/>
        <family val="2"/>
      </rPr>
      <t> Rchb. f. &amp; Warm.</t>
    </r>
  </si>
  <si>
    <r>
      <rPr>
        <i/>
        <sz val="9"/>
        <color theme="1"/>
        <rFont val="Arial"/>
        <family val="2"/>
      </rPr>
      <t>Encyclia oncidioides</t>
    </r>
    <r>
      <rPr>
        <sz val="9"/>
        <color theme="1"/>
        <rFont val="Arial"/>
        <family val="2"/>
      </rPr>
      <t xml:space="preserve"> (Lindl.) Schltr.</t>
    </r>
  </si>
  <si>
    <r>
      <rPr>
        <i/>
        <sz val="9"/>
        <color theme="1"/>
        <rFont val="Arial"/>
        <family val="2"/>
      </rPr>
      <t>Encyclia patens</t>
    </r>
    <r>
      <rPr>
        <sz val="9"/>
        <color theme="1"/>
        <rFont val="Arial"/>
        <family val="2"/>
      </rPr>
      <t xml:space="preserve"> Hook.</t>
    </r>
  </si>
  <si>
    <r>
      <rPr>
        <i/>
        <sz val="9"/>
        <color theme="1"/>
        <rFont val="Arial"/>
        <family val="2"/>
      </rPr>
      <t>Epidendrum</t>
    </r>
    <r>
      <rPr>
        <sz val="9"/>
        <color theme="1"/>
        <rFont val="Arial"/>
        <family val="2"/>
      </rPr>
      <t xml:space="preserve"> cf. </t>
    </r>
    <r>
      <rPr>
        <i/>
        <sz val="9"/>
        <color theme="1"/>
        <rFont val="Arial"/>
        <family val="2"/>
      </rPr>
      <t>rigidum</t>
    </r>
    <r>
      <rPr>
        <sz val="9"/>
        <color theme="1"/>
        <rFont val="Arial"/>
        <family val="2"/>
      </rPr>
      <t xml:space="preserve"> Jacq.</t>
    </r>
  </si>
  <si>
    <r>
      <rPr>
        <i/>
        <sz val="9"/>
        <color theme="1"/>
        <rFont val="Arial"/>
        <family val="2"/>
      </rPr>
      <t>Eurystiles</t>
    </r>
    <r>
      <rPr>
        <sz val="9"/>
        <color theme="1"/>
        <rFont val="Arial"/>
        <family val="2"/>
      </rPr>
      <t xml:space="preserve"> sp1.</t>
    </r>
  </si>
  <si>
    <r>
      <rPr>
        <i/>
        <sz val="9"/>
        <color theme="1"/>
        <rFont val="Arial"/>
        <family val="2"/>
      </rPr>
      <t>Isabelia virginalis</t>
    </r>
    <r>
      <rPr>
        <sz val="9"/>
        <color theme="1"/>
        <rFont val="Arial"/>
        <family val="2"/>
      </rPr>
      <t> Barb. Rodr.</t>
    </r>
  </si>
  <si>
    <r>
      <rPr>
        <i/>
        <sz val="9"/>
        <color theme="1"/>
        <rFont val="Arial"/>
        <family val="2"/>
      </rPr>
      <t>Isochillus linearis</t>
    </r>
    <r>
      <rPr>
        <sz val="9"/>
        <color theme="1"/>
        <rFont val="Arial"/>
        <family val="2"/>
      </rPr>
      <t xml:space="preserve"> (Jacq.) R. Br.</t>
    </r>
  </si>
  <si>
    <r>
      <rPr>
        <i/>
        <sz val="9"/>
        <color theme="1"/>
        <rFont val="Arial"/>
        <family val="2"/>
      </rPr>
      <t>Leptotes bicolo</t>
    </r>
    <r>
      <rPr>
        <sz val="9"/>
        <color theme="1"/>
        <rFont val="Arial"/>
        <family val="2"/>
      </rPr>
      <t>r Lindl.</t>
    </r>
  </si>
  <si>
    <r>
      <rPr>
        <i/>
        <sz val="9"/>
        <color theme="1"/>
        <rFont val="Arial"/>
        <family val="2"/>
      </rPr>
      <t>Leptotes unicolor</t>
    </r>
    <r>
      <rPr>
        <sz val="9"/>
        <color theme="1"/>
        <rFont val="Arial"/>
        <family val="2"/>
      </rPr>
      <t xml:space="preserve"> Barb. Rodr.</t>
    </r>
  </si>
  <si>
    <r>
      <rPr>
        <i/>
        <sz val="9"/>
        <color theme="1"/>
        <rFont val="Arial"/>
        <family val="2"/>
      </rPr>
      <t>Maxillaria</t>
    </r>
    <r>
      <rPr>
        <sz val="9"/>
        <color theme="1"/>
        <rFont val="Arial"/>
        <family val="2"/>
      </rPr>
      <t xml:space="preserve"> cf. </t>
    </r>
    <r>
      <rPr>
        <i/>
        <sz val="9"/>
        <color theme="1"/>
        <rFont val="Arial"/>
        <family val="2"/>
      </rPr>
      <t>consanguinea</t>
    </r>
    <r>
      <rPr>
        <sz val="9"/>
        <color theme="1"/>
        <rFont val="Arial"/>
        <family val="2"/>
      </rPr>
      <t xml:space="preserve"> Klotzch</t>
    </r>
  </si>
  <si>
    <r>
      <rPr>
        <i/>
        <sz val="9"/>
        <color theme="1"/>
        <rFont val="Arial"/>
        <family val="2"/>
      </rPr>
      <t>Maxillaria</t>
    </r>
    <r>
      <rPr>
        <sz val="9"/>
        <color theme="1"/>
        <rFont val="Arial"/>
        <family val="2"/>
      </rPr>
      <t xml:space="preserve"> cf. </t>
    </r>
    <r>
      <rPr>
        <i/>
        <sz val="9"/>
        <color theme="1"/>
        <rFont val="Arial"/>
        <family val="2"/>
      </rPr>
      <t>juergensii</t>
    </r>
    <r>
      <rPr>
        <sz val="9"/>
        <color theme="1"/>
        <rFont val="Arial"/>
        <family val="2"/>
      </rPr>
      <t> Schltr.</t>
    </r>
  </si>
  <si>
    <r>
      <rPr>
        <i/>
        <sz val="9"/>
        <color theme="1"/>
        <rFont val="Arial"/>
        <family val="2"/>
      </rPr>
      <t>Maxillaria vitelliniflora</t>
    </r>
    <r>
      <rPr>
        <sz val="9"/>
        <color theme="1"/>
        <rFont val="Arial"/>
        <family val="2"/>
      </rPr>
      <t> Barb. Rodr.</t>
    </r>
  </si>
  <si>
    <r>
      <rPr>
        <i/>
        <sz val="9"/>
        <color theme="1"/>
        <rFont val="Arial"/>
        <family val="2"/>
      </rPr>
      <t>Maxillaria</t>
    </r>
    <r>
      <rPr>
        <sz val="9"/>
        <color theme="1"/>
        <rFont val="Arial"/>
        <family val="2"/>
      </rPr>
      <t xml:space="preserve"> sp1.</t>
    </r>
  </si>
  <si>
    <r>
      <rPr>
        <i/>
        <sz val="9"/>
        <color theme="1"/>
        <rFont val="Arial"/>
        <family val="2"/>
      </rPr>
      <t>Maxillaria</t>
    </r>
    <r>
      <rPr>
        <sz val="9"/>
        <color theme="1"/>
        <rFont val="Arial"/>
        <family val="2"/>
      </rPr>
      <t xml:space="preserve"> sp2.</t>
    </r>
  </si>
  <si>
    <r>
      <rPr>
        <i/>
        <sz val="9"/>
        <color theme="1"/>
        <rFont val="Arial"/>
        <family val="2"/>
      </rPr>
      <t>Maxillaria</t>
    </r>
    <r>
      <rPr>
        <sz val="9"/>
        <color theme="1"/>
        <rFont val="Arial"/>
        <family val="2"/>
      </rPr>
      <t xml:space="preserve"> sp3.</t>
    </r>
  </si>
  <si>
    <r>
      <rPr>
        <i/>
        <sz val="9"/>
        <color theme="1"/>
        <rFont val="Arial"/>
        <family val="2"/>
      </rPr>
      <t>Miltonia flavescens</t>
    </r>
    <r>
      <rPr>
        <sz val="9"/>
        <color theme="1"/>
        <rFont val="Arial"/>
        <family val="2"/>
      </rPr>
      <t> Lindl.</t>
    </r>
  </si>
  <si>
    <r>
      <rPr>
        <i/>
        <sz val="9"/>
        <color theme="1"/>
        <rFont val="Arial"/>
        <family val="2"/>
      </rPr>
      <t xml:space="preserve">Octomeria micrantha </t>
    </r>
    <r>
      <rPr>
        <sz val="9"/>
        <color theme="1"/>
        <rFont val="Arial"/>
        <family val="2"/>
      </rPr>
      <t>Barb. Rodr.</t>
    </r>
  </si>
  <si>
    <r>
      <rPr>
        <i/>
        <sz val="9"/>
        <color theme="1"/>
        <rFont val="Arial"/>
        <family val="2"/>
      </rPr>
      <t>Octomeria pinicola</t>
    </r>
    <r>
      <rPr>
        <sz val="9"/>
        <color theme="1"/>
        <rFont val="Arial"/>
        <family val="2"/>
      </rPr>
      <t xml:space="preserve"> Barb. Rodr.</t>
    </r>
  </si>
  <si>
    <r>
      <rPr>
        <i/>
        <sz val="9"/>
        <color theme="1"/>
        <rFont val="Arial"/>
        <family val="2"/>
      </rPr>
      <t xml:space="preserve">Oncidium flexuosum </t>
    </r>
    <r>
      <rPr>
        <sz val="9"/>
        <color theme="1"/>
        <rFont val="Arial"/>
        <family val="2"/>
      </rPr>
      <t>(Kunth) Lindl.</t>
    </r>
  </si>
  <si>
    <r>
      <rPr>
        <i/>
        <sz val="9"/>
        <color theme="1"/>
        <rFont val="Arial"/>
        <family val="2"/>
      </rPr>
      <t>Oncidium riograndense</t>
    </r>
    <r>
      <rPr>
        <sz val="9"/>
        <color theme="1"/>
        <rFont val="Arial"/>
        <family val="2"/>
      </rPr>
      <t> Cogn.</t>
    </r>
  </si>
  <si>
    <r>
      <rPr>
        <i/>
        <sz val="9"/>
        <color theme="1"/>
        <rFont val="Arial"/>
        <family val="2"/>
      </rPr>
      <t>Oncidium</t>
    </r>
    <r>
      <rPr>
        <sz val="9"/>
        <color theme="1"/>
        <rFont val="Arial"/>
        <family val="2"/>
      </rPr>
      <t xml:space="preserve"> sp1.</t>
    </r>
  </si>
  <si>
    <r>
      <rPr>
        <i/>
        <sz val="9"/>
        <color theme="1"/>
        <rFont val="Arial"/>
        <family val="2"/>
      </rPr>
      <t>Oncidium</t>
    </r>
    <r>
      <rPr>
        <sz val="9"/>
        <color theme="1"/>
        <rFont val="Arial"/>
        <family val="2"/>
      </rPr>
      <t xml:space="preserve"> sp3.</t>
    </r>
  </si>
  <si>
    <r>
      <rPr>
        <i/>
        <sz val="9"/>
        <color theme="1"/>
        <rFont val="Arial"/>
        <family val="2"/>
      </rPr>
      <t>Ornithophora radicans</t>
    </r>
    <r>
      <rPr>
        <sz val="9"/>
        <color theme="1"/>
        <rFont val="Arial"/>
        <family val="2"/>
      </rPr>
      <t> (Rchb. f.) Garay &amp; Pabst</t>
    </r>
  </si>
  <si>
    <r>
      <rPr>
        <i/>
        <sz val="9"/>
        <color theme="1"/>
        <rFont val="Arial"/>
        <family val="2"/>
      </rPr>
      <t>Polystachya concreta</t>
    </r>
    <r>
      <rPr>
        <sz val="9"/>
        <color theme="1"/>
        <rFont val="Arial"/>
        <family val="2"/>
      </rPr>
      <t> (Jacq.) Garay &amp; H.R. Sweet</t>
    </r>
  </si>
  <si>
    <r>
      <rPr>
        <i/>
        <sz val="9"/>
        <color theme="1"/>
        <rFont val="Arial"/>
        <family val="2"/>
      </rPr>
      <t>Specklinia grobyi</t>
    </r>
    <r>
      <rPr>
        <b/>
        <sz val="9"/>
        <color theme="1"/>
        <rFont val="Arial"/>
        <family val="2"/>
      </rPr>
      <t> </t>
    </r>
    <r>
      <rPr>
        <sz val="9"/>
        <color theme="1"/>
        <rFont val="Arial"/>
        <family val="2"/>
      </rPr>
      <t>(Bateman ex Lindl.) F. Barros</t>
    </r>
  </si>
  <si>
    <r>
      <rPr>
        <i/>
        <sz val="9"/>
        <color theme="1"/>
        <rFont val="Arial"/>
        <family val="2"/>
      </rPr>
      <t>Stanhopea lietzei</t>
    </r>
    <r>
      <rPr>
        <sz val="9"/>
        <color theme="1"/>
        <rFont val="Arial"/>
        <family val="2"/>
      </rPr>
      <t> (Regel) Schltr.</t>
    </r>
  </si>
  <si>
    <r>
      <rPr>
        <i/>
        <sz val="9"/>
        <color theme="1"/>
        <rFont val="Arial"/>
        <family val="2"/>
      </rPr>
      <t>Stelis</t>
    </r>
    <r>
      <rPr>
        <sz val="9"/>
        <color theme="1"/>
        <rFont val="Arial"/>
        <family val="2"/>
      </rPr>
      <t xml:space="preserve"> sp1.</t>
    </r>
  </si>
  <si>
    <r>
      <rPr>
        <i/>
        <sz val="9"/>
        <color theme="1"/>
        <rFont val="Arial"/>
        <family val="2"/>
      </rPr>
      <t>Zigostate</t>
    </r>
    <r>
      <rPr>
        <sz val="9"/>
        <color theme="1"/>
        <rFont val="Arial"/>
        <family val="2"/>
      </rPr>
      <t xml:space="preserve"> sp1.</t>
    </r>
  </si>
  <si>
    <r>
      <rPr>
        <i/>
        <sz val="9"/>
        <color theme="1"/>
        <rFont val="Arial"/>
        <family val="2"/>
      </rPr>
      <t>Trichocentrum pumilum</t>
    </r>
    <r>
      <rPr>
        <sz val="9"/>
        <color theme="1"/>
        <rFont val="Arial"/>
        <family val="2"/>
      </rPr>
      <t xml:space="preserve"> (Lindl.) M.W. Chase &amp; N.H. Williams</t>
    </r>
  </si>
  <si>
    <r>
      <rPr>
        <i/>
        <sz val="9"/>
        <color theme="1"/>
        <rFont val="Arial"/>
        <family val="2"/>
      </rPr>
      <t>Zygostate</t>
    </r>
    <r>
      <rPr>
        <sz val="9"/>
        <color theme="1"/>
        <rFont val="Arial"/>
        <family val="2"/>
      </rPr>
      <t xml:space="preserve"> cf. </t>
    </r>
    <r>
      <rPr>
        <i/>
        <sz val="9"/>
        <color theme="1"/>
        <rFont val="Arial"/>
        <family val="2"/>
      </rPr>
      <t>lunata</t>
    </r>
    <r>
      <rPr>
        <sz val="9"/>
        <color theme="1"/>
        <rFont val="Arial"/>
        <family val="2"/>
      </rPr>
      <t xml:space="preserve"> Lindl.</t>
    </r>
  </si>
  <si>
    <r>
      <rPr>
        <i/>
        <sz val="9"/>
        <color theme="1"/>
        <rFont val="Arial"/>
        <family val="2"/>
      </rPr>
      <t>Peperomia</t>
    </r>
    <r>
      <rPr>
        <sz val="9"/>
        <color theme="1"/>
        <rFont val="Arial"/>
        <family val="2"/>
      </rPr>
      <t xml:space="preserve"> cf. </t>
    </r>
    <r>
      <rPr>
        <i/>
        <sz val="9"/>
        <color theme="1"/>
        <rFont val="Arial"/>
        <family val="2"/>
      </rPr>
      <t>circinata</t>
    </r>
    <r>
      <rPr>
        <sz val="9"/>
        <color theme="1"/>
        <rFont val="Arial"/>
        <family val="2"/>
      </rPr>
      <t xml:space="preserve"> Link</t>
    </r>
  </si>
  <si>
    <r>
      <rPr>
        <i/>
        <sz val="9"/>
        <color theme="1"/>
        <rFont val="Arial"/>
        <family val="2"/>
      </rPr>
      <t>Peperomia psilostachya</t>
    </r>
    <r>
      <rPr>
        <sz val="9"/>
        <color theme="1"/>
        <rFont val="Arial"/>
        <family val="2"/>
      </rPr>
      <t> C. DC.</t>
    </r>
  </si>
  <si>
    <r>
      <rPr>
        <i/>
        <sz val="9"/>
        <color theme="1"/>
        <rFont val="Arial"/>
        <family val="2"/>
      </rPr>
      <t>Peperomia</t>
    </r>
    <r>
      <rPr>
        <sz val="9"/>
        <color theme="1"/>
        <rFont val="Arial"/>
        <family val="2"/>
      </rPr>
      <t xml:space="preserve"> sp1.</t>
    </r>
  </si>
  <si>
    <r>
      <rPr>
        <i/>
        <sz val="9"/>
        <color theme="1"/>
        <rFont val="Arial"/>
        <family val="2"/>
      </rPr>
      <t>Peperomia</t>
    </r>
    <r>
      <rPr>
        <sz val="9"/>
        <color theme="1"/>
        <rFont val="Arial"/>
        <family val="2"/>
      </rPr>
      <t xml:space="preserve"> sp2.</t>
    </r>
  </si>
  <si>
    <r>
      <rPr>
        <i/>
        <sz val="9"/>
        <color theme="1"/>
        <rFont val="Arial"/>
        <family val="2"/>
      </rPr>
      <t>Peperomia</t>
    </r>
    <r>
      <rPr>
        <sz val="9"/>
        <color theme="1"/>
        <rFont val="Arial"/>
        <family val="2"/>
      </rPr>
      <t xml:space="preserve"> sp3.</t>
    </r>
  </si>
  <si>
    <r>
      <rPr>
        <i/>
        <sz val="9"/>
        <color theme="1"/>
        <rFont val="Arial"/>
        <family val="2"/>
      </rPr>
      <t>Peperomia</t>
    </r>
    <r>
      <rPr>
        <sz val="9"/>
        <color theme="1"/>
        <rFont val="Arial"/>
        <family val="2"/>
      </rPr>
      <t xml:space="preserve"> sp4.</t>
    </r>
  </si>
  <si>
    <r>
      <rPr>
        <i/>
        <sz val="9"/>
        <color theme="1"/>
        <rFont val="Arial"/>
        <family val="2"/>
      </rPr>
      <t>Peperomia</t>
    </r>
    <r>
      <rPr>
        <sz val="9"/>
        <color theme="1"/>
        <rFont val="Arial"/>
        <family val="2"/>
      </rPr>
      <t xml:space="preserve"> sp5.</t>
    </r>
  </si>
  <si>
    <r>
      <rPr>
        <i/>
        <sz val="9"/>
        <color theme="1"/>
        <rFont val="Arial"/>
        <family val="2"/>
      </rPr>
      <t>Campyloneurum</t>
    </r>
    <r>
      <rPr>
        <sz val="9"/>
        <color theme="1"/>
        <rFont val="Arial"/>
        <family val="2"/>
      </rPr>
      <t xml:space="preserve"> cf. </t>
    </r>
    <r>
      <rPr>
        <i/>
        <sz val="9"/>
        <color theme="1"/>
        <rFont val="Arial"/>
        <family val="2"/>
      </rPr>
      <t>acrocarpon</t>
    </r>
    <r>
      <rPr>
        <sz val="9"/>
        <color theme="1"/>
        <rFont val="Arial"/>
        <family val="2"/>
      </rPr>
      <t xml:space="preserve"> Fée</t>
    </r>
  </si>
  <si>
    <r>
      <rPr>
        <i/>
        <sz val="9"/>
        <color theme="1"/>
        <rFont val="Arial"/>
        <family val="2"/>
      </rPr>
      <t>Campyloneurum</t>
    </r>
    <r>
      <rPr>
        <sz val="9"/>
        <color theme="1"/>
        <rFont val="Arial"/>
        <family val="2"/>
      </rPr>
      <t xml:space="preserve"> cf. </t>
    </r>
    <r>
      <rPr>
        <i/>
        <sz val="9"/>
        <color theme="1"/>
        <rFont val="Arial"/>
        <family val="2"/>
      </rPr>
      <t>nitidum</t>
    </r>
    <r>
      <rPr>
        <sz val="9"/>
        <color theme="1"/>
        <rFont val="Arial"/>
        <family val="2"/>
      </rPr>
      <t xml:space="preserve"> (Kaulf.) C. Presl</t>
    </r>
  </si>
  <si>
    <r>
      <rPr>
        <i/>
        <sz val="9"/>
        <color theme="1"/>
        <rFont val="Arial"/>
        <family val="2"/>
      </rPr>
      <t>Microgramma squamulosa</t>
    </r>
    <r>
      <rPr>
        <sz val="9"/>
        <color theme="1"/>
        <rFont val="Arial"/>
        <family val="2"/>
      </rPr>
      <t> (Kaulf.) de la Sota</t>
    </r>
  </si>
  <si>
    <r>
      <rPr>
        <i/>
        <sz val="9"/>
        <color theme="1"/>
        <rFont val="Arial"/>
        <family val="2"/>
      </rPr>
      <t>Microgramma vacciniifolia</t>
    </r>
    <r>
      <rPr>
        <sz val="9"/>
        <color theme="1"/>
        <rFont val="Arial"/>
        <family val="2"/>
      </rPr>
      <t> (Langsd. &amp; Fisch.) Copel.</t>
    </r>
  </si>
  <si>
    <r>
      <rPr>
        <i/>
        <sz val="9"/>
        <color theme="1"/>
        <rFont val="Arial"/>
        <family val="2"/>
      </rPr>
      <t>Niphidium crassifolium</t>
    </r>
    <r>
      <rPr>
        <sz val="9"/>
        <color theme="1"/>
        <rFont val="Arial"/>
        <family val="2"/>
      </rPr>
      <t> (L.) Lellinger</t>
    </r>
  </si>
  <si>
    <r>
      <rPr>
        <i/>
        <sz val="9"/>
        <color theme="1"/>
        <rFont val="Arial"/>
        <family val="2"/>
      </rPr>
      <t>Pecluma pectinatiformis</t>
    </r>
    <r>
      <rPr>
        <sz val="9"/>
        <color theme="1"/>
        <rFont val="Arial"/>
        <family val="2"/>
      </rPr>
      <t> (Lindm.) M.G. Price</t>
    </r>
  </si>
  <si>
    <r>
      <rPr>
        <i/>
        <sz val="9"/>
        <color theme="1"/>
        <rFont val="Arial"/>
        <family val="2"/>
      </rPr>
      <t>Pecluma sicca</t>
    </r>
    <r>
      <rPr>
        <sz val="9"/>
        <color theme="1"/>
        <rFont val="Arial"/>
        <family val="2"/>
      </rPr>
      <t> (Lindm.) M.G. Price</t>
    </r>
  </si>
  <si>
    <r>
      <rPr>
        <i/>
        <sz val="9"/>
        <color theme="1"/>
        <rFont val="Arial"/>
        <family val="2"/>
      </rPr>
      <t>Pecluma truncorum</t>
    </r>
    <r>
      <rPr>
        <sz val="9"/>
        <color theme="1"/>
        <rFont val="Arial"/>
        <family val="2"/>
      </rPr>
      <t> (Lindm.) M.G. Price</t>
    </r>
  </si>
  <si>
    <r>
      <rPr>
        <i/>
        <sz val="9"/>
        <color theme="1"/>
        <rFont val="Arial"/>
        <family val="2"/>
      </rPr>
      <t>Pleopeltis hirsutissima</t>
    </r>
    <r>
      <rPr>
        <sz val="9"/>
        <color theme="1"/>
        <rFont val="Arial"/>
        <family val="2"/>
      </rPr>
      <t> (Raddi) de la Sota</t>
    </r>
  </si>
  <si>
    <r>
      <rPr>
        <i/>
        <sz val="9"/>
        <color theme="1"/>
        <rFont val="Arial"/>
        <family val="2"/>
      </rPr>
      <t>Pleopeltis pleopeltifolia</t>
    </r>
    <r>
      <rPr>
        <sz val="9"/>
        <color theme="1"/>
        <rFont val="Arial"/>
        <family val="2"/>
      </rPr>
      <t> (Raddi) Alston</t>
    </r>
  </si>
  <si>
    <r>
      <rPr>
        <i/>
        <sz val="9"/>
        <color theme="1"/>
        <rFont val="Arial"/>
        <family val="2"/>
      </rPr>
      <t>Pleopeltis squalida</t>
    </r>
    <r>
      <rPr>
        <sz val="9"/>
        <color theme="1"/>
        <rFont val="Arial"/>
        <family val="2"/>
      </rPr>
      <t> (Vell.) de la Sota</t>
    </r>
  </si>
  <si>
    <r>
      <rPr>
        <i/>
        <sz val="9"/>
        <color theme="1"/>
        <rFont val="Arial"/>
        <family val="2"/>
      </rPr>
      <t>Vittaria lineata</t>
    </r>
    <r>
      <rPr>
        <sz val="9"/>
        <color theme="1"/>
        <rFont val="Arial"/>
        <family val="2"/>
      </rPr>
      <t xml:space="preserve"> L. (Sw.)</t>
    </r>
  </si>
  <si>
    <t>Determinação/Coletores</t>
  </si>
  <si>
    <t>Dias, J.;E.A.F.; R.B.; V.A.</t>
  </si>
  <si>
    <t>Ariati, V.; E.A.F.; R.B.; J.D.</t>
  </si>
  <si>
    <t>Ad-Filho; R.B.; J.D.;V.A.</t>
  </si>
  <si>
    <t>X</t>
  </si>
  <si>
    <r>
      <t xml:space="preserve">Alsophila setosa </t>
    </r>
    <r>
      <rPr>
        <sz val="9"/>
        <color theme="1"/>
        <rFont val="Arial"/>
        <family val="2"/>
      </rPr>
      <t>Kaulf.</t>
    </r>
  </si>
  <si>
    <t>Barb. Rodr.</t>
  </si>
  <si>
    <t>Acianthera hygrophila</t>
  </si>
  <si>
    <t>(Barb. Rodr.) Pridgeon e M. W. Chase</t>
  </si>
  <si>
    <t>(Jacq.) R. Br.</t>
  </si>
  <si>
    <t>Ciclopogon congestus</t>
  </si>
  <si>
    <t>Hoehne</t>
  </si>
  <si>
    <t>Acianthera luteola</t>
  </si>
  <si>
    <t>(Lindl.) Pridgeon e M.W. Chase</t>
  </si>
  <si>
    <t>Bahb. Rodr.</t>
  </si>
  <si>
    <t>Acianthera pubenscens</t>
  </si>
  <si>
    <t>Acianthera saundersiana</t>
  </si>
  <si>
    <t>(Rchb. F.) Prindgeon e M.W Chase</t>
  </si>
  <si>
    <t>Huperzia mandiocana</t>
  </si>
  <si>
    <t>(Raddi) Trevis</t>
  </si>
  <si>
    <t>Pleopeltis squalida</t>
  </si>
  <si>
    <t>Vell. De La Sota</t>
  </si>
  <si>
    <t>Polytaenium lineatum</t>
  </si>
  <si>
    <t>(Sn.) J. Sm.</t>
  </si>
  <si>
    <t>Fée</t>
  </si>
  <si>
    <t>(Ruiz e Pav.) Pers.</t>
  </si>
  <si>
    <t>Esenbeckia febrifuga</t>
  </si>
  <si>
    <t>(A. St.-Hil) A. Juss. Ex Mart.</t>
  </si>
  <si>
    <t>Cupania vernalis</t>
  </si>
  <si>
    <t>Cambess</t>
  </si>
  <si>
    <t>Sebastiana commersoniana</t>
  </si>
  <si>
    <t>(Bailon) Smith e Downs</t>
  </si>
  <si>
    <t>Serpocaulon catharinae</t>
  </si>
  <si>
    <t>(Langsd. E Fisch.) A. R Sm</t>
  </si>
  <si>
    <t>Bilbergia nutans</t>
  </si>
  <si>
    <t>Wendl.</t>
  </si>
  <si>
    <t>Begoniaceae</t>
  </si>
  <si>
    <t>Begonia fruticosa</t>
  </si>
  <si>
    <t>A. DC.</t>
  </si>
  <si>
    <t>Vriesea flava</t>
  </si>
  <si>
    <t>Af. Costa, H. Luther e Wand.</t>
  </si>
  <si>
    <t>Canistrum cyathiforme</t>
  </si>
  <si>
    <t>(Vell.) Mez</t>
  </si>
  <si>
    <t>Peperomia tetraphylla</t>
  </si>
  <si>
    <t>(G. Forst.) Hook e Arn.</t>
  </si>
  <si>
    <t>Diospyros inconstans</t>
  </si>
  <si>
    <t>Jacq.</t>
  </si>
  <si>
    <t>Lygodiaceae</t>
  </si>
  <si>
    <t xml:space="preserve">Lygodium volubile </t>
  </si>
  <si>
    <t>Sw.</t>
  </si>
  <si>
    <t>Aechmea recurvata</t>
  </si>
  <si>
    <t>(Klotzsch) L. B. Sn.</t>
  </si>
  <si>
    <t>Bastardiopsis densiflora</t>
  </si>
  <si>
    <t>(Hook. E Arn.)</t>
  </si>
  <si>
    <t>Bonaldi, R.A.; E.A.F.; J.D.; V.A.</t>
  </si>
  <si>
    <t>26.09.11</t>
  </si>
  <si>
    <t>28.09.11</t>
  </si>
  <si>
    <t>09.10.11</t>
  </si>
  <si>
    <t>08.10.11</t>
  </si>
  <si>
    <t>04.10.11</t>
  </si>
  <si>
    <t>05.10.11</t>
  </si>
  <si>
    <t>24.09.11</t>
  </si>
  <si>
    <t>29.09.11</t>
  </si>
  <si>
    <t>22.09.11</t>
  </si>
  <si>
    <t>0.44</t>
  </si>
  <si>
    <t>03.10.11</t>
  </si>
  <si>
    <t>30.09.11</t>
  </si>
  <si>
    <t>Trichilia catigua</t>
  </si>
  <si>
    <t>ME</t>
  </si>
  <si>
    <t>07.10.11</t>
  </si>
  <si>
    <t>Me</t>
  </si>
  <si>
    <t>01.10.11</t>
  </si>
  <si>
    <t>13.09.11</t>
  </si>
  <si>
    <t>16.09.11</t>
  </si>
  <si>
    <t>PCH</t>
  </si>
  <si>
    <t>Albizia niopoides (Spruce ex Benth) Burkart</t>
  </si>
  <si>
    <t>Heliocarpus popayanensis Kunth</t>
  </si>
  <si>
    <t>22J0531520/UTM7332913</t>
  </si>
  <si>
    <t>20.09.11</t>
  </si>
  <si>
    <t>22J0531260/UTM7331884</t>
  </si>
  <si>
    <t xml:space="preserve">Lauraceae </t>
  </si>
  <si>
    <t>23.09.11</t>
  </si>
  <si>
    <t>22J0530312/UTM7331687</t>
  </si>
  <si>
    <t xml:space="preserve">22J0532300/UTM7330927 </t>
  </si>
  <si>
    <t>27.09.11</t>
  </si>
  <si>
    <t>0532551/7330005</t>
  </si>
  <si>
    <t xml:space="preserve">Allophylus cf. edulis </t>
  </si>
  <si>
    <t>0532517/7329913</t>
  </si>
  <si>
    <t>Myrtaceae sp2</t>
  </si>
  <si>
    <r>
      <t xml:space="preserve">Pseudobombax grandiflorum </t>
    </r>
    <r>
      <rPr>
        <sz val="8"/>
        <color theme="1"/>
        <rFont val="Arial"/>
        <family val="2"/>
      </rPr>
      <t xml:space="preserve">(Cav.) A. Robyns </t>
    </r>
  </si>
  <si>
    <r>
      <t xml:space="preserve">Solanum argenteum </t>
    </r>
    <r>
      <rPr>
        <sz val="8"/>
        <color theme="1"/>
        <rFont val="Arial"/>
        <family val="2"/>
      </rPr>
      <t>Dunal</t>
    </r>
  </si>
  <si>
    <r>
      <rPr>
        <i/>
        <sz val="8"/>
        <color theme="1"/>
        <rFont val="Arial"/>
        <family val="2"/>
      </rPr>
      <t>Ocotea diospyrifolia</t>
    </r>
    <r>
      <rPr>
        <sz val="8"/>
        <color theme="1"/>
        <rFont val="Arial"/>
        <family val="2"/>
      </rPr>
      <t xml:space="preserve"> (Meisn.) Mez </t>
    </r>
  </si>
  <si>
    <r>
      <t xml:space="preserve">Sapium glandulatum </t>
    </r>
    <r>
      <rPr>
        <sz val="8"/>
        <color theme="1"/>
        <rFont val="Arial"/>
        <family val="2"/>
      </rPr>
      <t>Vell. Pax</t>
    </r>
  </si>
  <si>
    <r>
      <t xml:space="preserve">Syagrus oleracea </t>
    </r>
    <r>
      <rPr>
        <sz val="8"/>
        <color rgb="FF000000"/>
        <rFont val="Arial"/>
        <family val="2"/>
      </rPr>
      <t xml:space="preserve">Mart. </t>
    </r>
  </si>
  <si>
    <t>Fabaceae-Fabo</t>
  </si>
  <si>
    <t>Guillemin. Ex Benth</t>
  </si>
  <si>
    <t>Machaerium stipitatum</t>
  </si>
  <si>
    <t>(DC.) Vogel</t>
  </si>
  <si>
    <t>Hook.</t>
  </si>
  <si>
    <t>Rauvolfia selowii</t>
  </si>
  <si>
    <t>Mull. Arg.</t>
  </si>
  <si>
    <t>Maclura tinctoria</t>
  </si>
  <si>
    <t>(L.) D. Don ex Stend</t>
  </si>
  <si>
    <t>Fabaceae-Mimo</t>
  </si>
  <si>
    <t>(Benth.) Brenan</t>
  </si>
  <si>
    <t>Willd.</t>
  </si>
  <si>
    <t>Salicaceae</t>
  </si>
  <si>
    <t>Casearia sylvestris</t>
  </si>
  <si>
    <t>Lithrae molleoides</t>
  </si>
  <si>
    <t>(Vell.) Engl.</t>
  </si>
  <si>
    <t>Lamiaceae</t>
  </si>
  <si>
    <t xml:space="preserve">Aegiphila sellowiana </t>
  </si>
  <si>
    <t>Cham.</t>
  </si>
  <si>
    <t>Fabaceae-Caes</t>
  </si>
  <si>
    <t xml:space="preserve">Holocalyx balanse </t>
  </si>
  <si>
    <t>Micheli</t>
  </si>
  <si>
    <t>Lepismium warmingianum</t>
  </si>
  <si>
    <t>Lem.( Barchot)</t>
  </si>
  <si>
    <t>Micrograma squamulosa</t>
  </si>
  <si>
    <t>Kauf. De La Sotta</t>
  </si>
  <si>
    <t>Casearia lasiophylla</t>
  </si>
  <si>
    <t>Eichler</t>
  </si>
  <si>
    <t>Allophylus edulis</t>
  </si>
  <si>
    <t>(A. St.-Hil., Cambess e A. Juss.) Radlk</t>
  </si>
  <si>
    <t>Crrysophyllum gonocarpum</t>
  </si>
  <si>
    <t>(Mart. E Eichler) Engl.</t>
  </si>
  <si>
    <t>Bathysa meridionalis</t>
  </si>
  <si>
    <t>L. B. Sm e Downs.</t>
  </si>
  <si>
    <t>(Ruiz e Pav.) Juss.</t>
  </si>
  <si>
    <t>Phytolaccaceae</t>
  </si>
  <si>
    <t xml:space="preserve">Phytolacca dioica </t>
  </si>
  <si>
    <t>L.</t>
  </si>
  <si>
    <t>(Benth.) Burkart</t>
  </si>
  <si>
    <t>(Vell.) Mart.</t>
  </si>
  <si>
    <t>Nectrandra oppositifolia</t>
  </si>
  <si>
    <t>Ness e Mart.</t>
  </si>
  <si>
    <t>Adeneski-Filho, E.; R.B.; J.D.; V.A.</t>
  </si>
  <si>
    <t>Dias, J.; E.A.F.; R.B.;V.A.</t>
  </si>
  <si>
    <t>semente</t>
  </si>
  <si>
    <t>fruto</t>
  </si>
  <si>
    <t>(Aubl.) Maguire Steyerm e Frodin</t>
  </si>
  <si>
    <t>Cecropia glaziovii</t>
  </si>
  <si>
    <t>Snethlage</t>
  </si>
  <si>
    <t>Aspidosperma polyneuron</t>
  </si>
  <si>
    <t>Pilocarpus pennatifolius</t>
  </si>
  <si>
    <t>Lem. (A. St.-Hil.) A. Juss.</t>
  </si>
  <si>
    <t xml:space="preserve">Esenbeckia febrifuga  </t>
  </si>
  <si>
    <t>ex Mart.</t>
  </si>
  <si>
    <t>Prunus sellowii</t>
  </si>
  <si>
    <t>Koehne</t>
  </si>
  <si>
    <t>Albizia niopoides</t>
  </si>
  <si>
    <t xml:space="preserve">(Benth.) Burkart. </t>
  </si>
  <si>
    <t>Elaeocarpaceae</t>
  </si>
  <si>
    <t>Slonea monosperma</t>
  </si>
  <si>
    <t>L.B. Sm e Downs</t>
  </si>
  <si>
    <t>Cambess.</t>
  </si>
  <si>
    <t>Palmae (Arec)</t>
  </si>
  <si>
    <t>Syagrus oleraceae</t>
  </si>
  <si>
    <t>(Mart.) Becc</t>
  </si>
  <si>
    <t>Ceiba speciosa</t>
  </si>
  <si>
    <t>(A. St-Hil) Ravenna</t>
  </si>
  <si>
    <t>Mull.Arg.</t>
  </si>
  <si>
    <t>Calyptrantes concinna</t>
  </si>
  <si>
    <t>DC.</t>
  </si>
  <si>
    <t>Endlicheria paniculata</t>
  </si>
  <si>
    <t>(Spreng.) J. F. Macbr.</t>
  </si>
  <si>
    <t>Nectandra oppositifolia</t>
  </si>
  <si>
    <t>Nees e Mart.</t>
  </si>
  <si>
    <t>Jacaratia spinosa</t>
  </si>
  <si>
    <t>(Aubl.) A. DC.</t>
  </si>
  <si>
    <t>Tipo</t>
  </si>
  <si>
    <t>Nictaginaceae</t>
  </si>
  <si>
    <t>Myrtaceae sp 3</t>
  </si>
  <si>
    <t>Endlicheria paniculata (Spreng.) J.F.Macbr.</t>
  </si>
  <si>
    <r>
      <rPr>
        <i/>
        <sz val="8"/>
        <color theme="1"/>
        <rFont val="Arial"/>
        <family val="2"/>
      </rPr>
      <t>Aspidosperma polyneuron</t>
    </r>
    <r>
      <rPr>
        <sz val="8"/>
        <color theme="1"/>
        <rFont val="Arial"/>
        <family val="2"/>
      </rPr>
      <t xml:space="preserve"> M. Arg.</t>
    </r>
  </si>
  <si>
    <r>
      <rPr>
        <i/>
        <sz val="8"/>
        <color theme="1"/>
        <rFont val="Arial"/>
        <family val="2"/>
      </rPr>
      <t>Ficus luschnathiana</t>
    </r>
    <r>
      <rPr>
        <sz val="8"/>
        <color theme="1"/>
        <rFont val="Arial"/>
        <family val="2"/>
      </rPr>
      <t xml:space="preserve"> (Miq.) Miq.</t>
    </r>
  </si>
  <si>
    <r>
      <rPr>
        <i/>
        <sz val="8"/>
        <color theme="1"/>
        <rFont val="Arial"/>
        <family val="2"/>
      </rPr>
      <t>Albizia niopoides</t>
    </r>
    <r>
      <rPr>
        <sz val="8"/>
        <color theme="1"/>
        <rFont val="Arial"/>
        <family val="2"/>
      </rPr>
      <t xml:space="preserve"> (Spruce ex Benth) Burkart</t>
    </r>
  </si>
  <si>
    <r>
      <rPr>
        <i/>
        <sz val="8"/>
        <color theme="1"/>
        <rFont val="Arial"/>
        <family val="2"/>
      </rPr>
      <t>Syagrus</t>
    </r>
    <r>
      <rPr>
        <sz val="8"/>
        <color theme="1"/>
        <rFont val="Arial"/>
        <family val="2"/>
      </rPr>
      <t xml:space="preserve"> sp</t>
    </r>
  </si>
  <si>
    <r>
      <rPr>
        <i/>
        <sz val="8"/>
        <color rgb="FF000000"/>
        <rFont val="Arial"/>
        <family val="2"/>
      </rPr>
      <t>Bougainvillea glabra</t>
    </r>
    <r>
      <rPr>
        <sz val="8"/>
        <color rgb="FF222222"/>
        <rFont val="Arial"/>
        <family val="2"/>
      </rPr>
      <t xml:space="preserve"> Choisy </t>
    </r>
  </si>
  <si>
    <r>
      <rPr>
        <i/>
        <sz val="8"/>
        <color theme="1"/>
        <rFont val="Arial"/>
        <family val="2"/>
      </rPr>
      <t>Acacia polyphylla</t>
    </r>
    <r>
      <rPr>
        <sz val="8"/>
        <color theme="1"/>
        <rFont val="Arial"/>
        <family val="2"/>
      </rPr>
      <t xml:space="preserve"> DC.</t>
    </r>
  </si>
  <si>
    <r>
      <rPr>
        <i/>
        <sz val="8"/>
        <color theme="1"/>
        <rFont val="Arial"/>
        <family val="2"/>
      </rPr>
      <t>Anadenanthera columbrina</t>
    </r>
    <r>
      <rPr>
        <sz val="8"/>
        <color theme="1"/>
        <rFont val="Arial"/>
        <family val="2"/>
      </rPr>
      <t xml:space="preserve"> (Vell.) Brenan.</t>
    </r>
  </si>
  <si>
    <r>
      <rPr>
        <i/>
        <sz val="8"/>
        <color theme="1"/>
        <rFont val="Arial"/>
        <family val="2"/>
      </rPr>
      <t>Eugenia</t>
    </r>
    <r>
      <rPr>
        <sz val="8"/>
        <color theme="1"/>
        <rFont val="Arial"/>
        <family val="2"/>
      </rPr>
      <t xml:space="preserve"> sp1</t>
    </r>
  </si>
  <si>
    <r>
      <t xml:space="preserve">Calyptranthes </t>
    </r>
    <r>
      <rPr>
        <i/>
        <sz val="8"/>
        <color rgb="FF000000"/>
        <rFont val="Arial"/>
        <family val="2"/>
      </rPr>
      <t>concinna</t>
    </r>
    <r>
      <rPr>
        <b/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 xml:space="preserve">DC. </t>
    </r>
  </si>
  <si>
    <r>
      <rPr>
        <i/>
        <sz val="8"/>
        <color theme="1"/>
        <rFont val="Arial"/>
        <family val="2"/>
      </rPr>
      <t>Ficus</t>
    </r>
    <r>
      <rPr>
        <sz val="8"/>
        <color theme="1"/>
        <rFont val="Arial"/>
        <family val="2"/>
      </rPr>
      <t xml:space="preserve"> sp</t>
    </r>
  </si>
  <si>
    <r>
      <rPr>
        <i/>
        <sz val="8"/>
        <color theme="1"/>
        <rFont val="Arial"/>
        <family val="2"/>
      </rPr>
      <t>Geonoma shottiana</t>
    </r>
    <r>
      <rPr>
        <sz val="8"/>
        <color theme="1"/>
        <rFont val="Arial"/>
        <family val="2"/>
      </rPr>
      <t xml:space="preserve"> Mart.</t>
    </r>
  </si>
  <si>
    <r>
      <rPr>
        <i/>
        <sz val="8"/>
        <color theme="1"/>
        <rFont val="Arial"/>
        <family val="2"/>
      </rPr>
      <t>Trichilia catigua</t>
    </r>
    <r>
      <rPr>
        <sz val="8"/>
        <color theme="1"/>
        <rFont val="Arial"/>
        <family val="2"/>
      </rPr>
      <t xml:space="preserve"> A. Juss</t>
    </r>
  </si>
  <si>
    <r>
      <rPr>
        <i/>
        <sz val="8"/>
        <color theme="1"/>
        <rFont val="Arial"/>
        <family val="2"/>
      </rPr>
      <t>Eugenia involucrata</t>
    </r>
    <r>
      <rPr>
        <sz val="8"/>
        <color theme="1"/>
        <rFont val="Arial"/>
        <family val="2"/>
      </rPr>
      <t xml:space="preserve"> DC.</t>
    </r>
  </si>
  <si>
    <r>
      <rPr>
        <i/>
        <sz val="8"/>
        <color theme="1"/>
        <rFont val="Arial"/>
        <family val="2"/>
      </rPr>
      <t>Casearia sylvestris</t>
    </r>
    <r>
      <rPr>
        <sz val="8"/>
        <color theme="1"/>
        <rFont val="Arial"/>
        <family val="2"/>
      </rPr>
      <t xml:space="preserve"> Sw</t>
    </r>
  </si>
  <si>
    <r>
      <rPr>
        <i/>
        <sz val="8"/>
        <color theme="1"/>
        <rFont val="Arial"/>
        <family val="2"/>
      </rPr>
      <t>Prunus</t>
    </r>
    <r>
      <rPr>
        <sz val="8"/>
        <color theme="1"/>
        <rFont val="Arial"/>
        <family val="2"/>
      </rPr>
      <t xml:space="preserve"> cf. </t>
    </r>
    <r>
      <rPr>
        <i/>
        <sz val="8"/>
        <color theme="1"/>
        <rFont val="Arial"/>
        <family val="2"/>
      </rPr>
      <t>selowi</t>
    </r>
    <r>
      <rPr>
        <sz val="8"/>
        <color theme="1"/>
        <rFont val="Arial"/>
        <family val="2"/>
      </rPr>
      <t xml:space="preserve"> Koehne</t>
    </r>
  </si>
  <si>
    <r>
      <t>Euterpe edulis</t>
    </r>
    <r>
      <rPr>
        <sz val="8"/>
        <rFont val="Arial"/>
        <family val="2"/>
      </rPr>
      <t xml:space="preserve"> Mart.</t>
    </r>
  </si>
  <si>
    <r>
      <rPr>
        <i/>
        <sz val="8"/>
        <rFont val="Arial"/>
        <family val="2"/>
      </rPr>
      <t>Aspidosperma polyneuron</t>
    </r>
    <r>
      <rPr>
        <sz val="8"/>
        <rFont val="Arial"/>
        <family val="2"/>
      </rPr>
      <t xml:space="preserve"> M. Arg.</t>
    </r>
  </si>
  <si>
    <r>
      <rPr>
        <i/>
        <sz val="8"/>
        <color theme="1"/>
        <rFont val="Arial"/>
        <family val="2"/>
      </rPr>
      <t>Myrciaria trunciflora</t>
    </r>
    <r>
      <rPr>
        <sz val="8"/>
        <color theme="1"/>
        <rFont val="Arial"/>
        <family val="2"/>
      </rPr>
      <t xml:space="preserve"> (Mart.) O. Berg</t>
    </r>
  </si>
  <si>
    <t>COMMELINACEAE</t>
  </si>
  <si>
    <t>Lophhiaris pumila (Lindl.) Braem</t>
  </si>
  <si>
    <r>
      <rPr>
        <i/>
        <sz val="8"/>
        <color theme="1"/>
        <rFont val="Arial"/>
        <family val="2"/>
      </rPr>
      <t>Philodendron</t>
    </r>
    <r>
      <rPr>
        <sz val="8"/>
        <color theme="1"/>
        <rFont val="Arial"/>
        <family val="2"/>
      </rPr>
      <t xml:space="preserve"> aff. </t>
    </r>
    <r>
      <rPr>
        <i/>
        <sz val="8"/>
        <color theme="1"/>
        <rFont val="Arial"/>
        <family val="2"/>
      </rPr>
      <t>corcovadense</t>
    </r>
    <r>
      <rPr>
        <sz val="8"/>
        <color theme="1"/>
        <rFont val="Arial"/>
        <family val="2"/>
      </rPr>
      <t xml:space="preserve"> Kunth</t>
    </r>
  </si>
  <si>
    <r>
      <rPr>
        <i/>
        <sz val="8"/>
        <color theme="1"/>
        <rFont val="Arial"/>
        <family val="2"/>
      </rPr>
      <t>Philodendron bipinnatifidum</t>
    </r>
    <r>
      <rPr>
        <sz val="8"/>
        <color theme="1"/>
        <rFont val="Arial"/>
        <family val="2"/>
      </rPr>
      <t> Schott ex Endl.</t>
    </r>
  </si>
  <si>
    <r>
      <rPr>
        <i/>
        <sz val="8"/>
        <color theme="1"/>
        <rFont val="Arial"/>
        <family val="2"/>
      </rPr>
      <t xml:space="preserve">Philodendron </t>
    </r>
    <r>
      <rPr>
        <sz val="8"/>
        <color theme="1"/>
        <rFont val="Arial"/>
        <family val="2"/>
      </rPr>
      <t xml:space="preserve">cf. </t>
    </r>
    <r>
      <rPr>
        <i/>
        <sz val="8"/>
        <color theme="1"/>
        <rFont val="Arial"/>
        <family val="2"/>
      </rPr>
      <t xml:space="preserve">corcovadense </t>
    </r>
    <r>
      <rPr>
        <sz val="8"/>
        <color theme="1"/>
        <rFont val="Arial"/>
        <family val="2"/>
      </rPr>
      <t>Kunth</t>
    </r>
  </si>
  <si>
    <r>
      <rPr>
        <i/>
        <sz val="8"/>
        <color theme="1"/>
        <rFont val="Arial"/>
        <family val="2"/>
      </rPr>
      <t xml:space="preserve">Asplenium gastonis </t>
    </r>
    <r>
      <rPr>
        <sz val="8"/>
        <color theme="1"/>
        <rFont val="Arial"/>
        <family val="2"/>
      </rPr>
      <t>Fée.</t>
    </r>
  </si>
  <si>
    <r>
      <rPr>
        <i/>
        <sz val="8"/>
        <color theme="1"/>
        <rFont val="Arial"/>
        <family val="2"/>
      </rPr>
      <t xml:space="preserve">Aechmea bromeliifolia </t>
    </r>
    <r>
      <rPr>
        <sz val="8"/>
        <color theme="1"/>
        <rFont val="Arial"/>
        <family val="2"/>
      </rPr>
      <t>(Rudge.) Baker</t>
    </r>
  </si>
  <si>
    <r>
      <rPr>
        <i/>
        <sz val="8"/>
        <color theme="1"/>
        <rFont val="Arial"/>
        <family val="2"/>
      </rPr>
      <t xml:space="preserve">Aechmea recurvata </t>
    </r>
    <r>
      <rPr>
        <sz val="8"/>
        <color theme="1"/>
        <rFont val="Arial"/>
        <family val="2"/>
      </rPr>
      <t>(klotzsch) L.B.Sm.</t>
    </r>
  </si>
  <si>
    <r>
      <rPr>
        <i/>
        <sz val="8"/>
        <color theme="1"/>
        <rFont val="Arial"/>
        <family val="2"/>
      </rPr>
      <t xml:space="preserve">Acanthostachis strobilacea  </t>
    </r>
    <r>
      <rPr>
        <sz val="8"/>
        <color theme="1"/>
        <rFont val="Arial"/>
        <family val="2"/>
      </rPr>
      <t xml:space="preserve">(Schult. f.) Klotzsch </t>
    </r>
  </si>
  <si>
    <r>
      <rPr>
        <i/>
        <sz val="8"/>
        <color theme="1"/>
        <rFont val="Arial"/>
        <family val="2"/>
      </rPr>
      <t>Billbergia nutans</t>
    </r>
    <r>
      <rPr>
        <sz val="8"/>
        <color theme="1"/>
        <rFont val="Arial"/>
        <family val="2"/>
      </rPr>
      <t> H. Wendl. ex Regel</t>
    </r>
  </si>
  <si>
    <r>
      <rPr>
        <i/>
        <sz val="8"/>
        <color theme="1"/>
        <rFont val="Arial"/>
        <family val="2"/>
      </rPr>
      <t>Billbergia zebrina</t>
    </r>
    <r>
      <rPr>
        <sz val="8"/>
        <color theme="1"/>
        <rFont val="Arial"/>
        <family val="2"/>
      </rPr>
      <t> (Herb.) Lindl.</t>
    </r>
  </si>
  <si>
    <r>
      <rPr>
        <i/>
        <sz val="8"/>
        <color theme="1"/>
        <rFont val="Arial"/>
        <family val="2"/>
      </rPr>
      <t>Canistrum cyathiforme</t>
    </r>
    <r>
      <rPr>
        <sz val="8"/>
        <color theme="1"/>
        <rFont val="Arial"/>
        <family val="2"/>
      </rPr>
      <t> (Vell.) Mez</t>
    </r>
  </si>
  <si>
    <r>
      <rPr>
        <i/>
        <sz val="8"/>
        <color theme="1"/>
        <rFont val="Arial"/>
        <family val="2"/>
      </rPr>
      <t>Nidularium procerum</t>
    </r>
    <r>
      <rPr>
        <sz val="8"/>
        <color theme="1"/>
        <rFont val="Arial"/>
        <family val="2"/>
      </rPr>
      <t>Lindm.</t>
    </r>
  </si>
  <si>
    <r>
      <rPr>
        <i/>
        <sz val="8"/>
        <color theme="1"/>
        <rFont val="Arial"/>
        <family val="2"/>
      </rPr>
      <t xml:space="preserve">Tillandsia </t>
    </r>
    <r>
      <rPr>
        <sz val="8"/>
        <color theme="1"/>
        <rFont val="Arial"/>
        <family val="2"/>
      </rPr>
      <t xml:space="preserve">cf. </t>
    </r>
    <r>
      <rPr>
        <i/>
        <sz val="8"/>
        <color theme="1"/>
        <rFont val="Arial"/>
        <family val="2"/>
      </rPr>
      <t xml:space="preserve">mallemontii </t>
    </r>
    <r>
      <rPr>
        <sz val="8"/>
        <color theme="1"/>
        <rFont val="Arial"/>
        <family val="2"/>
      </rPr>
      <t>Glaz. ex Mez</t>
    </r>
  </si>
  <si>
    <r>
      <rPr>
        <i/>
        <sz val="8"/>
        <color theme="1"/>
        <rFont val="Arial"/>
        <family val="2"/>
      </rPr>
      <t>Tillandsia tenuifolia</t>
    </r>
    <r>
      <rPr>
        <sz val="8"/>
        <color theme="1"/>
        <rFont val="Arial"/>
        <family val="2"/>
      </rPr>
      <t xml:space="preserve"> L.</t>
    </r>
  </si>
  <si>
    <r>
      <rPr>
        <i/>
        <sz val="8"/>
        <color theme="1"/>
        <rFont val="Arial"/>
        <family val="2"/>
      </rPr>
      <t xml:space="preserve">Tillandsia </t>
    </r>
    <r>
      <rPr>
        <sz val="8"/>
        <color theme="1"/>
        <rFont val="Arial"/>
        <family val="2"/>
      </rPr>
      <t>sp2.</t>
    </r>
  </si>
  <si>
    <r>
      <rPr>
        <i/>
        <sz val="8"/>
        <color theme="1"/>
        <rFont val="Arial"/>
        <family val="2"/>
      </rPr>
      <t xml:space="preserve">Vriesea flava </t>
    </r>
    <r>
      <rPr>
        <sz val="8"/>
        <color theme="1"/>
        <rFont val="Arial"/>
        <family val="2"/>
      </rPr>
      <t>A. F. Costa, H. Luther &amp; Wand.</t>
    </r>
  </si>
  <si>
    <r>
      <rPr>
        <i/>
        <sz val="8"/>
        <color theme="1"/>
        <rFont val="Arial"/>
        <family val="2"/>
      </rPr>
      <t xml:space="preserve">Vriesea </t>
    </r>
    <r>
      <rPr>
        <sz val="8"/>
        <color theme="1"/>
        <rFont val="Arial"/>
        <family val="2"/>
      </rPr>
      <t>sp2.</t>
    </r>
  </si>
  <si>
    <r>
      <t xml:space="preserve">Alsophila setosa </t>
    </r>
    <r>
      <rPr>
        <sz val="8"/>
        <color theme="1"/>
        <rFont val="Arial"/>
        <family val="2"/>
      </rPr>
      <t>Kaulf.</t>
    </r>
  </si>
  <si>
    <r>
      <t xml:space="preserve">Cyathea phalerata </t>
    </r>
    <r>
      <rPr>
        <sz val="8"/>
        <color theme="1"/>
        <rFont val="Arial"/>
        <family val="2"/>
      </rPr>
      <t>Mart.</t>
    </r>
  </si>
  <si>
    <r>
      <t xml:space="preserve">Cyathea delgadii </t>
    </r>
    <r>
      <rPr>
        <sz val="8"/>
        <color theme="1"/>
        <rFont val="Arial"/>
        <family val="2"/>
      </rPr>
      <t>Sternb.</t>
    </r>
  </si>
  <si>
    <r>
      <t xml:space="preserve">Cyathea atrovirens </t>
    </r>
    <r>
      <rPr>
        <sz val="8"/>
        <color theme="1"/>
        <rFont val="Arial"/>
        <family val="2"/>
      </rPr>
      <t xml:space="preserve">(Langsd. &amp; Fisch.) Domin </t>
    </r>
  </si>
  <si>
    <r>
      <rPr>
        <i/>
        <sz val="8"/>
        <color theme="1"/>
        <rFont val="Arial"/>
        <family val="2"/>
      </rPr>
      <t xml:space="preserve">Epiphyllum phyllanthus </t>
    </r>
    <r>
      <rPr>
        <sz val="8"/>
        <color theme="1"/>
        <rFont val="Arial"/>
        <family val="2"/>
      </rPr>
      <t>(L.) Haw.</t>
    </r>
  </si>
  <si>
    <r>
      <rPr>
        <i/>
        <sz val="8"/>
        <color theme="1"/>
        <rFont val="Arial"/>
        <family val="2"/>
      </rPr>
      <t xml:space="preserve">Lepismium cruciforme </t>
    </r>
    <r>
      <rPr>
        <sz val="8"/>
        <color theme="1"/>
        <rFont val="Arial"/>
        <family val="2"/>
      </rPr>
      <t>(Vell.) Miq.</t>
    </r>
  </si>
  <si>
    <r>
      <rPr>
        <i/>
        <sz val="8"/>
        <color theme="1"/>
        <rFont val="Arial"/>
        <family val="2"/>
      </rPr>
      <t xml:space="preserve">Lepismium houlletianum </t>
    </r>
    <r>
      <rPr>
        <sz val="8"/>
        <color theme="1"/>
        <rFont val="Arial"/>
        <family val="2"/>
      </rPr>
      <t>(Lem.) Barthlott</t>
    </r>
  </si>
  <si>
    <r>
      <rPr>
        <i/>
        <sz val="8"/>
        <color theme="1"/>
        <rFont val="Arial"/>
        <family val="2"/>
      </rPr>
      <t>Lepismium warmingianum</t>
    </r>
    <r>
      <rPr>
        <sz val="8"/>
        <color theme="1"/>
        <rFont val="Arial"/>
        <family val="2"/>
      </rPr>
      <t> (K. Schum.) Barthlott</t>
    </r>
  </si>
  <si>
    <r>
      <rPr>
        <i/>
        <sz val="8"/>
        <color theme="1"/>
        <rFont val="Arial"/>
        <family val="2"/>
      </rPr>
      <t xml:space="preserve">Pereskia aculeata </t>
    </r>
    <r>
      <rPr>
        <sz val="8"/>
        <color theme="1"/>
        <rFont val="Arial"/>
        <family val="2"/>
      </rPr>
      <t>Mill.</t>
    </r>
  </si>
  <si>
    <r>
      <rPr>
        <i/>
        <sz val="8"/>
        <color theme="1"/>
        <rFont val="Arial"/>
        <family val="2"/>
      </rPr>
      <t>Rhipsalis cereuscula</t>
    </r>
    <r>
      <rPr>
        <sz val="8"/>
        <color theme="1"/>
        <rFont val="Arial"/>
        <family val="2"/>
      </rPr>
      <t> Haw.</t>
    </r>
  </si>
  <si>
    <r>
      <rPr>
        <i/>
        <sz val="8"/>
        <color theme="1"/>
        <rFont val="Arial"/>
        <family val="2"/>
      </rPr>
      <t xml:space="preserve">Rhipsalis floccosa </t>
    </r>
    <r>
      <rPr>
        <sz val="8"/>
        <color theme="1"/>
        <rFont val="Arial"/>
        <family val="2"/>
      </rPr>
      <t>Salm-Dyck ex Pfeiff.</t>
    </r>
  </si>
  <si>
    <r>
      <rPr>
        <i/>
        <sz val="8"/>
        <color theme="1"/>
        <rFont val="Arial"/>
        <family val="2"/>
      </rPr>
      <t xml:space="preserve">Tradescantia </t>
    </r>
    <r>
      <rPr>
        <sz val="8"/>
        <color theme="1"/>
        <rFont val="Arial"/>
        <family val="2"/>
      </rPr>
      <t>sp.</t>
    </r>
  </si>
  <si>
    <r>
      <t xml:space="preserve">Dicksonia sellowiana </t>
    </r>
    <r>
      <rPr>
        <sz val="8"/>
        <color theme="1"/>
        <rFont val="Arial"/>
        <family val="2"/>
      </rPr>
      <t>Hook.</t>
    </r>
  </si>
  <si>
    <r>
      <rPr>
        <i/>
        <sz val="8"/>
        <color theme="1"/>
        <rFont val="Arial"/>
        <family val="2"/>
      </rPr>
      <t>Sinningia douglasii</t>
    </r>
    <r>
      <rPr>
        <sz val="8"/>
        <color theme="1"/>
        <rFont val="Arial"/>
        <family val="2"/>
      </rPr>
      <t> (Lindl.) Chautems</t>
    </r>
  </si>
  <si>
    <r>
      <rPr>
        <i/>
        <sz val="8"/>
        <color theme="1"/>
        <rFont val="Arial"/>
        <family val="2"/>
      </rPr>
      <t>Huperzia mandiocana</t>
    </r>
    <r>
      <rPr>
        <sz val="8"/>
        <color rgb="FF000000"/>
        <rFont val="Arial"/>
        <family val="2"/>
      </rPr>
      <t> (Raddi) Trev.</t>
    </r>
  </si>
  <si>
    <r>
      <rPr>
        <i/>
        <sz val="8"/>
        <color theme="1"/>
        <rFont val="Arial"/>
        <family val="2"/>
      </rPr>
      <t>Acianthera aphthosa</t>
    </r>
    <r>
      <rPr>
        <sz val="8"/>
        <color theme="1"/>
        <rFont val="Arial"/>
        <family val="2"/>
      </rPr>
      <t> (Lindl.) Pridgeon &amp; M.W. Chase</t>
    </r>
  </si>
  <si>
    <r>
      <t xml:space="preserve">Acianthera arcuata </t>
    </r>
    <r>
      <rPr>
        <sz val="8"/>
        <color theme="1"/>
        <rFont val="Arial"/>
        <family val="2"/>
      </rPr>
      <t>Lindl.</t>
    </r>
  </si>
  <si>
    <r>
      <rPr>
        <i/>
        <sz val="8"/>
        <color theme="1"/>
        <rFont val="Arial"/>
        <family val="2"/>
      </rPr>
      <t>Acianthera leptotifolia</t>
    </r>
    <r>
      <rPr>
        <sz val="8"/>
        <color theme="1"/>
        <rFont val="Arial"/>
        <family val="2"/>
      </rPr>
      <t> (Barb. Rodr.) Pridgeon &amp; M.W. Chase</t>
    </r>
  </si>
  <si>
    <r>
      <rPr>
        <i/>
        <sz val="8"/>
        <color theme="1"/>
        <rFont val="Arial"/>
        <family val="2"/>
      </rPr>
      <t>Acianthera pubescens</t>
    </r>
    <r>
      <rPr>
        <sz val="8"/>
        <color theme="1"/>
        <rFont val="Arial"/>
        <family val="2"/>
      </rPr>
      <t> (Lindl.) Pridgeon &amp; M.W. Chase</t>
    </r>
  </si>
  <si>
    <r>
      <rPr>
        <i/>
        <sz val="8"/>
        <color theme="1"/>
        <rFont val="Arial"/>
        <family val="2"/>
      </rPr>
      <t>Anathallis obovata</t>
    </r>
    <r>
      <rPr>
        <sz val="8"/>
        <color theme="1"/>
        <rFont val="Arial"/>
        <family val="2"/>
      </rPr>
      <t> (Lindl.) Pridgeon &amp; M.W. Chase</t>
    </r>
  </si>
  <si>
    <r>
      <rPr>
        <i/>
        <sz val="8"/>
        <color theme="1"/>
        <rFont val="Arial"/>
        <family val="2"/>
      </rPr>
      <t>Baptistonia riograndense</t>
    </r>
    <r>
      <rPr>
        <sz val="8"/>
        <color theme="1"/>
        <rFont val="Arial"/>
        <family val="2"/>
      </rPr>
      <t> (Cogn.) Chiron &amp; V.P.Castro</t>
    </r>
  </si>
  <si>
    <r>
      <rPr>
        <i/>
        <sz val="8"/>
        <color theme="1"/>
        <rFont val="Arial"/>
        <family val="2"/>
      </rPr>
      <t xml:space="preserve">Campylocentrum grisebachii </t>
    </r>
    <r>
      <rPr>
        <sz val="8"/>
        <color theme="1"/>
        <rFont val="Arial"/>
        <family val="2"/>
      </rPr>
      <t>Cogn.</t>
    </r>
  </si>
  <si>
    <r>
      <rPr>
        <i/>
        <sz val="8"/>
        <color theme="1"/>
        <rFont val="Arial"/>
        <family val="2"/>
      </rPr>
      <t xml:space="preserve">Cyclopogon congestus </t>
    </r>
    <r>
      <rPr>
        <sz val="8"/>
        <color theme="1"/>
        <rFont val="Arial"/>
        <family val="2"/>
      </rPr>
      <t>Hoehne</t>
    </r>
  </si>
  <si>
    <r>
      <rPr>
        <i/>
        <sz val="8"/>
        <color theme="1"/>
        <rFont val="Arial"/>
        <family val="2"/>
      </rPr>
      <t>Coppensia flexuosa</t>
    </r>
    <r>
      <rPr>
        <sz val="8"/>
        <color theme="1"/>
        <rFont val="Arial"/>
        <family val="2"/>
      </rPr>
      <t> (Lodd.) Campacci</t>
    </r>
  </si>
  <si>
    <r>
      <rPr>
        <i/>
        <sz val="8"/>
        <color theme="1"/>
        <rFont val="Arial"/>
        <family val="2"/>
      </rPr>
      <t>Epidendrum</t>
    </r>
    <r>
      <rPr>
        <sz val="8"/>
        <color theme="1"/>
        <rFont val="Arial"/>
        <family val="2"/>
      </rPr>
      <t xml:space="preserve"> cf. </t>
    </r>
    <r>
      <rPr>
        <i/>
        <sz val="8"/>
        <color theme="1"/>
        <rFont val="Arial"/>
        <family val="2"/>
      </rPr>
      <t>densiflorum</t>
    </r>
  </si>
  <si>
    <r>
      <rPr>
        <i/>
        <sz val="8"/>
        <color theme="1"/>
        <rFont val="Arial"/>
        <family val="2"/>
      </rPr>
      <t>Gomesa</t>
    </r>
    <r>
      <rPr>
        <sz val="8"/>
        <color theme="1"/>
        <rFont val="Arial"/>
        <family val="2"/>
      </rPr>
      <t xml:space="preserve"> sp</t>
    </r>
  </si>
  <si>
    <r>
      <t xml:space="preserve">Isabellia virginalis </t>
    </r>
    <r>
      <rPr>
        <sz val="8"/>
        <rFont val="Arial"/>
        <family val="2"/>
      </rPr>
      <t>Barb. Rodr.</t>
    </r>
  </si>
  <si>
    <r>
      <rPr>
        <i/>
        <sz val="8"/>
        <color theme="1"/>
        <rFont val="Arial"/>
        <family val="2"/>
      </rPr>
      <t xml:space="preserve">Maxillaria </t>
    </r>
    <r>
      <rPr>
        <sz val="8"/>
        <color theme="1"/>
        <rFont val="Arial"/>
        <family val="2"/>
      </rPr>
      <t>sp1.</t>
    </r>
  </si>
  <si>
    <r>
      <rPr>
        <i/>
        <sz val="8"/>
        <color theme="1"/>
        <rFont val="Arial"/>
        <family val="2"/>
      </rPr>
      <t>Maxillaria vitelliniflora</t>
    </r>
    <r>
      <rPr>
        <sz val="8"/>
        <color theme="1"/>
        <rFont val="Arial"/>
        <family val="2"/>
      </rPr>
      <t> Barb. Rodr.</t>
    </r>
  </si>
  <si>
    <r>
      <rPr>
        <i/>
        <sz val="8"/>
        <color theme="1"/>
        <rFont val="Arial"/>
        <family val="2"/>
      </rPr>
      <t>Miltonia flavescens</t>
    </r>
    <r>
      <rPr>
        <sz val="8"/>
        <color theme="1"/>
        <rFont val="Arial"/>
        <family val="2"/>
      </rPr>
      <t> Lindl.</t>
    </r>
  </si>
  <si>
    <r>
      <rPr>
        <i/>
        <sz val="8"/>
        <color theme="1"/>
        <rFont val="Arial"/>
        <family val="2"/>
      </rPr>
      <t>Octomeria pinicola</t>
    </r>
    <r>
      <rPr>
        <sz val="8"/>
        <color theme="1"/>
        <rFont val="Arial"/>
        <family val="2"/>
      </rPr>
      <t xml:space="preserve"> Barb. Rodr.</t>
    </r>
  </si>
  <si>
    <r>
      <rPr>
        <i/>
        <sz val="8"/>
        <color theme="1"/>
        <rFont val="Arial"/>
        <family val="2"/>
      </rPr>
      <t xml:space="preserve">Pabstiella tripterantha </t>
    </r>
    <r>
      <rPr>
        <sz val="8"/>
        <color theme="1"/>
        <rFont val="Arial"/>
        <family val="2"/>
      </rPr>
      <t>(Rchb.f) F. Barros</t>
    </r>
  </si>
  <si>
    <r>
      <rPr>
        <i/>
        <sz val="8"/>
        <color theme="1"/>
        <rFont val="Arial"/>
        <family val="2"/>
      </rPr>
      <t xml:space="preserve">Pecluma pectinatiformis </t>
    </r>
    <r>
      <rPr>
        <sz val="8"/>
        <color theme="1"/>
        <rFont val="Arial"/>
        <family val="2"/>
      </rPr>
      <t>(Lindlm.) M. G. Price</t>
    </r>
  </si>
  <si>
    <r>
      <rPr>
        <i/>
        <sz val="8"/>
        <color theme="1"/>
        <rFont val="Arial"/>
        <family val="2"/>
      </rPr>
      <t>Pleurothallis hygrophila</t>
    </r>
    <r>
      <rPr>
        <sz val="8"/>
        <color theme="1"/>
        <rFont val="Arial"/>
        <family val="2"/>
      </rPr>
      <t> Barb. Rodr.</t>
    </r>
  </si>
  <si>
    <r>
      <rPr>
        <i/>
        <sz val="8"/>
        <color theme="1"/>
        <rFont val="Arial"/>
        <family val="2"/>
      </rPr>
      <t>Polystachya concreta</t>
    </r>
    <r>
      <rPr>
        <sz val="8"/>
        <color theme="1"/>
        <rFont val="Arial"/>
        <family val="2"/>
      </rPr>
      <t> (Jacq.) Garay &amp; H.R. Sweet</t>
    </r>
  </si>
  <si>
    <r>
      <rPr>
        <i/>
        <sz val="8"/>
        <color theme="1"/>
        <rFont val="Arial"/>
        <family val="2"/>
      </rPr>
      <t>Stanhopea lietzei</t>
    </r>
    <r>
      <rPr>
        <sz val="8"/>
        <color theme="1"/>
        <rFont val="Arial"/>
        <family val="2"/>
      </rPr>
      <t> (Regel) Schltr.</t>
    </r>
  </si>
  <si>
    <r>
      <rPr>
        <i/>
        <sz val="8"/>
        <color theme="1"/>
        <rFont val="Arial"/>
        <family val="2"/>
      </rPr>
      <t xml:space="preserve">Stelis </t>
    </r>
    <r>
      <rPr>
        <sz val="8"/>
        <color theme="1"/>
        <rFont val="Arial"/>
        <family val="2"/>
      </rPr>
      <t>sp1.</t>
    </r>
  </si>
  <si>
    <r>
      <rPr>
        <i/>
        <sz val="8"/>
        <color theme="1"/>
        <rFont val="Arial"/>
        <family val="2"/>
      </rPr>
      <t xml:space="preserve">Trigonidium </t>
    </r>
    <r>
      <rPr>
        <sz val="8"/>
        <color theme="1"/>
        <rFont val="Arial"/>
        <family val="2"/>
      </rPr>
      <t>sp.</t>
    </r>
  </si>
  <si>
    <r>
      <rPr>
        <i/>
        <sz val="8"/>
        <color theme="1"/>
        <rFont val="Arial"/>
        <family val="2"/>
      </rPr>
      <t xml:space="preserve">Zygostate </t>
    </r>
    <r>
      <rPr>
        <sz val="8"/>
        <color theme="1"/>
        <rFont val="Arial"/>
        <family val="2"/>
      </rPr>
      <t xml:space="preserve">cf. </t>
    </r>
    <r>
      <rPr>
        <i/>
        <sz val="8"/>
        <color theme="1"/>
        <rFont val="Arial"/>
        <family val="2"/>
      </rPr>
      <t xml:space="preserve">lunata </t>
    </r>
    <r>
      <rPr>
        <sz val="8"/>
        <color theme="1"/>
        <rFont val="Arial"/>
        <family val="2"/>
      </rPr>
      <t>Lindl.</t>
    </r>
  </si>
  <si>
    <r>
      <rPr>
        <i/>
        <sz val="8"/>
        <color theme="1"/>
        <rFont val="Arial"/>
        <family val="2"/>
      </rPr>
      <t xml:space="preserve">Peperomia </t>
    </r>
    <r>
      <rPr>
        <sz val="8"/>
        <color theme="1"/>
        <rFont val="Arial"/>
        <family val="2"/>
      </rPr>
      <t xml:space="preserve">cf. </t>
    </r>
    <r>
      <rPr>
        <i/>
        <sz val="8"/>
        <color theme="1"/>
        <rFont val="Arial"/>
        <family val="2"/>
      </rPr>
      <t>caulibarbis</t>
    </r>
    <r>
      <rPr>
        <sz val="8"/>
        <color theme="1"/>
        <rFont val="Arial"/>
        <family val="2"/>
      </rPr>
      <t xml:space="preserve"> Miq.</t>
    </r>
  </si>
  <si>
    <r>
      <rPr>
        <i/>
        <sz val="8"/>
        <color theme="1"/>
        <rFont val="Arial"/>
        <family val="2"/>
      </rPr>
      <t xml:space="preserve">Peperomia </t>
    </r>
    <r>
      <rPr>
        <sz val="8"/>
        <color theme="1"/>
        <rFont val="Arial"/>
        <family val="2"/>
      </rPr>
      <t xml:space="preserve">cf. </t>
    </r>
    <r>
      <rPr>
        <i/>
        <sz val="8"/>
        <color theme="1"/>
        <rFont val="Arial"/>
        <family val="2"/>
      </rPr>
      <t xml:space="preserve">subretusa </t>
    </r>
    <r>
      <rPr>
        <sz val="8"/>
        <color theme="1"/>
        <rFont val="Arial"/>
        <family val="2"/>
      </rPr>
      <t>Yunck.</t>
    </r>
  </si>
  <si>
    <r>
      <rPr>
        <i/>
        <sz val="8"/>
        <color theme="1"/>
        <rFont val="Arial"/>
        <family val="2"/>
      </rPr>
      <t>Peperomia psilostachya</t>
    </r>
    <r>
      <rPr>
        <sz val="8"/>
        <color theme="1"/>
        <rFont val="Arial"/>
        <family val="2"/>
      </rPr>
      <t> C. DC.</t>
    </r>
  </si>
  <si>
    <r>
      <rPr>
        <i/>
        <sz val="8"/>
        <color theme="1"/>
        <rFont val="Arial"/>
        <family val="2"/>
      </rPr>
      <t xml:space="preserve">Peperomia </t>
    </r>
    <r>
      <rPr>
        <sz val="8"/>
        <color theme="1"/>
        <rFont val="Arial"/>
        <family val="2"/>
      </rPr>
      <t>sp1.</t>
    </r>
  </si>
  <si>
    <r>
      <rPr>
        <i/>
        <sz val="8"/>
        <color theme="1"/>
        <rFont val="Arial"/>
        <family val="2"/>
      </rPr>
      <t xml:space="preserve">Peperomia tetraphylla </t>
    </r>
    <r>
      <rPr>
        <sz val="8"/>
        <color theme="1"/>
        <rFont val="Arial"/>
        <family val="2"/>
      </rPr>
      <t>(G. Forst.) Hook. &amp; Arn.</t>
    </r>
  </si>
  <si>
    <r>
      <rPr>
        <i/>
        <sz val="8"/>
        <color theme="1"/>
        <rFont val="Arial"/>
        <family val="2"/>
      </rPr>
      <t>Campyloneurum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 xml:space="preserve">acrocarpon </t>
    </r>
    <r>
      <rPr>
        <sz val="8"/>
        <color theme="1"/>
        <rFont val="Arial"/>
        <family val="2"/>
      </rPr>
      <t>Fée</t>
    </r>
  </si>
  <si>
    <r>
      <rPr>
        <i/>
        <sz val="8"/>
        <color theme="1"/>
        <rFont val="Arial"/>
        <family val="2"/>
      </rPr>
      <t>Campyloneurum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 xml:space="preserve">nitidum </t>
    </r>
    <r>
      <rPr>
        <sz val="8"/>
        <color theme="1"/>
        <rFont val="Arial"/>
        <family val="2"/>
      </rPr>
      <t>(Kaulf.) C. Presl</t>
    </r>
  </si>
  <si>
    <r>
      <rPr>
        <i/>
        <sz val="8"/>
        <color theme="1"/>
        <rFont val="Arial"/>
        <family val="2"/>
      </rPr>
      <t>Microgramma squamulosa</t>
    </r>
    <r>
      <rPr>
        <sz val="8"/>
        <color theme="1"/>
        <rFont val="Arial"/>
        <family val="2"/>
      </rPr>
      <t> (Kaulf.) de La Sota</t>
    </r>
  </si>
  <si>
    <r>
      <rPr>
        <i/>
        <sz val="8"/>
        <color theme="1"/>
        <rFont val="Arial"/>
        <family val="2"/>
      </rPr>
      <t>Niphidium crassifolium </t>
    </r>
    <r>
      <rPr>
        <sz val="8"/>
        <color theme="1"/>
        <rFont val="Arial"/>
        <family val="2"/>
      </rPr>
      <t>(L.) Lellinger</t>
    </r>
  </si>
  <si>
    <r>
      <rPr>
        <i/>
        <sz val="8"/>
        <color theme="1"/>
        <rFont val="Arial"/>
        <family val="2"/>
      </rPr>
      <t>Pecluma truncorum</t>
    </r>
    <r>
      <rPr>
        <sz val="8"/>
        <color theme="1"/>
        <rFont val="Arial"/>
        <family val="2"/>
      </rPr>
      <t> (Lindm.) M.G. Price</t>
    </r>
  </si>
  <si>
    <r>
      <rPr>
        <i/>
        <sz val="8"/>
        <color theme="1"/>
        <rFont val="Arial"/>
        <family val="2"/>
      </rPr>
      <t>Pleopeltis hirsutissima</t>
    </r>
    <r>
      <rPr>
        <sz val="8"/>
        <color theme="1"/>
        <rFont val="Arial"/>
        <family val="2"/>
      </rPr>
      <t> (Raddi) de la Sota</t>
    </r>
  </si>
  <si>
    <r>
      <rPr>
        <i/>
        <sz val="8"/>
        <color theme="1"/>
        <rFont val="Arial"/>
        <family val="2"/>
      </rPr>
      <t>Pleopeltis pleopeltifolia</t>
    </r>
    <r>
      <rPr>
        <sz val="8"/>
        <color theme="1"/>
        <rFont val="Arial"/>
        <family val="2"/>
      </rPr>
      <t> (Raddi) Alston</t>
    </r>
  </si>
  <si>
    <r>
      <rPr>
        <i/>
        <sz val="8"/>
        <color theme="1"/>
        <rFont val="Arial"/>
        <family val="2"/>
      </rPr>
      <t xml:space="preserve">Vittaria lineata </t>
    </r>
    <r>
      <rPr>
        <sz val="8"/>
        <color theme="1"/>
        <rFont val="Arial"/>
        <family val="2"/>
      </rPr>
      <t>L. (Sw.)</t>
    </r>
  </si>
  <si>
    <t>Aspleniacae</t>
  </si>
  <si>
    <t>total</t>
  </si>
  <si>
    <t>Aechmea distichantha Lem.</t>
  </si>
  <si>
    <t>Vriesea sp.2</t>
  </si>
  <si>
    <t>Erva terrestre</t>
  </si>
  <si>
    <t>Brasiliorchis chrysantha/phorphyrostele</t>
  </si>
  <si>
    <t>SALICACEAE</t>
  </si>
  <si>
    <t>Horto</t>
  </si>
  <si>
    <t>27.10.11</t>
  </si>
  <si>
    <t>URTICACEAE</t>
  </si>
  <si>
    <t>28.10.11</t>
  </si>
  <si>
    <t>FABACEAE</t>
  </si>
  <si>
    <t>MYRTACEAE</t>
  </si>
  <si>
    <t>11.11.11</t>
  </si>
  <si>
    <t>ROSACEAE</t>
  </si>
  <si>
    <r>
      <t xml:space="preserve">Casearia sylvestris </t>
    </r>
    <r>
      <rPr>
        <sz val="8"/>
        <color theme="1"/>
        <rFont val="Arial"/>
        <family val="2"/>
      </rPr>
      <t>Sw.</t>
    </r>
  </si>
  <si>
    <r>
      <t xml:space="preserve">Cecropia pachystachia </t>
    </r>
    <r>
      <rPr>
        <sz val="8"/>
        <color theme="1"/>
        <rFont val="Arial"/>
        <family val="2"/>
      </rPr>
      <t>Trécul.</t>
    </r>
  </si>
  <si>
    <r>
      <t xml:space="preserve">Mucuna urens </t>
    </r>
    <r>
      <rPr>
        <sz val="8"/>
        <rFont val="Arial"/>
        <family val="2"/>
      </rPr>
      <t>(L.) Medik.</t>
    </r>
  </si>
  <si>
    <r>
      <t xml:space="preserve">Campomanesia xanthocarpa </t>
    </r>
    <r>
      <rPr>
        <sz val="8"/>
        <color theme="1"/>
        <rFont val="Arial"/>
        <family val="2"/>
      </rPr>
      <t>O. Berg</t>
    </r>
  </si>
  <si>
    <r>
      <t xml:space="preserve">Prunus </t>
    </r>
    <r>
      <rPr>
        <sz val="8"/>
        <rFont val="Arial"/>
        <family val="2"/>
      </rPr>
      <t xml:space="preserve">cf. </t>
    </r>
    <r>
      <rPr>
        <i/>
        <sz val="8"/>
        <rFont val="Arial"/>
        <family val="2"/>
      </rPr>
      <t xml:space="preserve">brasiliensis </t>
    </r>
    <r>
      <rPr>
        <sz val="8"/>
        <rFont val="Arial"/>
        <family val="2"/>
      </rPr>
      <t>(Cham. &amp; Schltdl.) D. Dietr.</t>
    </r>
  </si>
  <si>
    <r>
      <t xml:space="preserve">Tillandsia usneiodes </t>
    </r>
    <r>
      <rPr>
        <sz val="8"/>
        <rFont val="Arial"/>
        <family val="2"/>
      </rPr>
      <t>(L..) L</t>
    </r>
  </si>
  <si>
    <r>
      <rPr>
        <i/>
        <sz val="8"/>
        <color theme="1"/>
        <rFont val="Arial"/>
        <family val="2"/>
      </rPr>
      <t xml:space="preserve">Vriesea flava </t>
    </r>
    <r>
      <rPr>
        <sz val="8"/>
        <color theme="1"/>
        <rFont val="Arial"/>
        <family val="2"/>
      </rPr>
      <t>A. F. Costa. H. Luther &amp; Wand.</t>
    </r>
  </si>
  <si>
    <r>
      <rPr>
        <i/>
        <sz val="8"/>
        <rFont val="Arial"/>
        <family val="2"/>
      </rPr>
      <t>Rhipsalis</t>
    </r>
    <r>
      <rPr>
        <sz val="8"/>
        <rFont val="Arial"/>
        <family val="2"/>
      </rPr>
      <t xml:space="preserve"> cf. </t>
    </r>
    <r>
      <rPr>
        <i/>
        <sz val="8"/>
        <rFont val="Arial"/>
        <family val="2"/>
      </rPr>
      <t xml:space="preserve">teres </t>
    </r>
    <r>
      <rPr>
        <sz val="8"/>
        <rFont val="Arial"/>
        <family val="2"/>
      </rPr>
      <t>(Vell.) Steud.</t>
    </r>
  </si>
  <si>
    <r>
      <t xml:space="preserve">Huperzia </t>
    </r>
    <r>
      <rPr>
        <sz val="8"/>
        <color theme="1"/>
        <rFont val="Arial"/>
        <family val="2"/>
      </rPr>
      <t xml:space="preserve">cf. </t>
    </r>
    <r>
      <rPr>
        <i/>
        <sz val="8"/>
        <color theme="1"/>
        <rFont val="Arial"/>
        <family val="2"/>
      </rPr>
      <t xml:space="preserve">acerosa </t>
    </r>
    <r>
      <rPr>
        <sz val="8"/>
        <color theme="1"/>
        <rFont val="Arial"/>
        <family val="2"/>
      </rPr>
      <t>(Sw.) Holub</t>
    </r>
  </si>
  <si>
    <r>
      <t xml:space="preserve">Acianthera leptotifolia </t>
    </r>
    <r>
      <rPr>
        <sz val="8"/>
        <rFont val="Arial"/>
        <family val="2"/>
      </rPr>
      <t>(Barb.Rodr.) Pridgeon &amp; M.W.Chase</t>
    </r>
  </si>
  <si>
    <r>
      <t xml:space="preserve">Christensonella vitelliniflora </t>
    </r>
    <r>
      <rPr>
        <sz val="8"/>
        <rFont val="Arial"/>
        <family val="2"/>
      </rPr>
      <t>(Barb. Rodr.) Szlach., Mytnik, Górniak &amp; Smiszek</t>
    </r>
    <r>
      <rPr>
        <b/>
        <sz val="8"/>
        <color rgb="FF000000"/>
        <rFont val="Arial"/>
        <family val="2"/>
      </rPr>
      <t> </t>
    </r>
  </si>
  <si>
    <r>
      <t xml:space="preserve">Cyclopogon congestus </t>
    </r>
    <r>
      <rPr>
        <sz val="8"/>
        <rFont val="Arial"/>
        <family val="2"/>
      </rPr>
      <t>Hoehne</t>
    </r>
  </si>
  <si>
    <r>
      <t xml:space="preserve">Epidendrum cf. densiflorum </t>
    </r>
    <r>
      <rPr>
        <sz val="8"/>
        <rFont val="Arial"/>
        <family val="2"/>
      </rPr>
      <t>Hook.</t>
    </r>
  </si>
  <si>
    <r>
      <t xml:space="preserve">Isochilus linearis </t>
    </r>
    <r>
      <rPr>
        <sz val="8"/>
        <rFont val="Arial"/>
        <family val="2"/>
      </rPr>
      <t>(Jacq.) R. Br.</t>
    </r>
  </si>
  <si>
    <r>
      <rPr>
        <i/>
        <sz val="8"/>
        <rFont val="Arial"/>
        <family val="2"/>
      </rPr>
      <t xml:space="preserve">Leptotes bicolor </t>
    </r>
    <r>
      <rPr>
        <sz val="8"/>
        <rFont val="Arial"/>
        <family val="2"/>
      </rPr>
      <t>Lindl.</t>
    </r>
  </si>
  <si>
    <r>
      <rPr>
        <i/>
        <sz val="8"/>
        <color theme="1"/>
        <rFont val="Arial"/>
        <family val="2"/>
      </rPr>
      <t xml:space="preserve">Octomeria crassifolia </t>
    </r>
    <r>
      <rPr>
        <sz val="8"/>
        <color theme="1"/>
        <rFont val="Arial"/>
        <family val="2"/>
      </rPr>
      <t>Lindl.</t>
    </r>
  </si>
  <si>
    <r>
      <rPr>
        <i/>
        <sz val="8"/>
        <rFont val="Arial"/>
        <family val="2"/>
      </rPr>
      <t xml:space="preserve">Octomeria micrantha </t>
    </r>
    <r>
      <rPr>
        <sz val="8"/>
        <rFont val="Arial"/>
        <family val="2"/>
      </rPr>
      <t>Barb. Rodr.</t>
    </r>
  </si>
  <si>
    <r>
      <rPr>
        <i/>
        <sz val="8"/>
        <color theme="1"/>
        <rFont val="Arial"/>
        <family val="2"/>
      </rPr>
      <t>Pabstiella arcuata</t>
    </r>
    <r>
      <rPr>
        <sz val="8"/>
        <color theme="1"/>
        <rFont val="Arial"/>
        <family val="2"/>
      </rPr>
      <t> (Lindl.) Luer</t>
    </r>
  </si>
  <si>
    <r>
      <t xml:space="preserve">Stelis cf. intermedia </t>
    </r>
    <r>
      <rPr>
        <sz val="8"/>
        <rFont val="Arial"/>
        <family val="2"/>
      </rPr>
      <t>Poepp. &amp; Endl.</t>
    </r>
  </si>
  <si>
    <r>
      <rPr>
        <i/>
        <sz val="8"/>
        <color theme="1"/>
        <rFont val="Arial"/>
        <family val="2"/>
      </rPr>
      <t xml:space="preserve">Peperomia circinata </t>
    </r>
    <r>
      <rPr>
        <sz val="8"/>
        <color theme="1"/>
        <rFont val="Arial"/>
        <family val="2"/>
      </rPr>
      <t>Link.</t>
    </r>
  </si>
  <si>
    <r>
      <rPr>
        <i/>
        <sz val="8"/>
        <rFont val="Arial"/>
        <family val="2"/>
      </rPr>
      <t>Peperomia psylostachya</t>
    </r>
    <r>
      <rPr>
        <sz val="8"/>
        <rFont val="Arial"/>
        <family val="2"/>
      </rPr>
      <t xml:space="preserve"> C. DC.</t>
    </r>
  </si>
  <si>
    <r>
      <rPr>
        <i/>
        <sz val="8"/>
        <rFont val="Arial"/>
        <family val="2"/>
      </rPr>
      <t>Peperomia rubricaulis</t>
    </r>
    <r>
      <rPr>
        <sz val="8"/>
        <rFont val="Arial"/>
        <family val="2"/>
      </rPr>
      <t xml:space="preserve"> (Ness) A. Dietr.</t>
    </r>
  </si>
  <si>
    <r>
      <rPr>
        <i/>
        <sz val="8"/>
        <color theme="1"/>
        <rFont val="Arial"/>
        <family val="2"/>
      </rPr>
      <t>Peperomia urocarpa</t>
    </r>
    <r>
      <rPr>
        <sz val="8"/>
        <color theme="1"/>
        <rFont val="Arial"/>
        <family val="2"/>
      </rPr>
      <t xml:space="preserve"> Fisch. &amp; C.A.Mey.</t>
    </r>
  </si>
  <si>
    <r>
      <rPr>
        <i/>
        <sz val="8"/>
        <color theme="1"/>
        <rFont val="Arial"/>
        <family val="2"/>
      </rPr>
      <t xml:space="preserve">Niphidium crassifolium </t>
    </r>
    <r>
      <rPr>
        <sz val="8"/>
        <color theme="1"/>
        <rFont val="Arial"/>
        <family val="2"/>
      </rPr>
      <t>(L.) Lellinger</t>
    </r>
  </si>
  <si>
    <r>
      <t xml:space="preserve">Pleopeltis pleopeltifolia </t>
    </r>
    <r>
      <rPr>
        <sz val="8"/>
        <color theme="1"/>
        <rFont val="Arial"/>
        <family val="2"/>
      </rPr>
      <t>(Raddi) Alston</t>
    </r>
  </si>
  <si>
    <r>
      <t xml:space="preserve">Pleopeltis squalida </t>
    </r>
    <r>
      <rPr>
        <sz val="8"/>
        <color theme="1"/>
        <rFont val="Arial"/>
        <family val="2"/>
      </rPr>
      <t>(Vell.) de La Sota</t>
    </r>
  </si>
  <si>
    <t>03.11.11</t>
  </si>
  <si>
    <t>08.11.11</t>
  </si>
  <si>
    <t>09.11.11</t>
  </si>
  <si>
    <r>
      <t>Erytrina falcata</t>
    </r>
    <r>
      <rPr>
        <sz val="8"/>
        <rFont val="Arial"/>
        <family val="2"/>
      </rPr>
      <t xml:space="preserve"> Benth</t>
    </r>
    <r>
      <rPr>
        <sz val="8"/>
        <color rgb="FF4F81BD"/>
        <rFont val="Arial"/>
        <family val="2"/>
      </rPr>
      <t>.</t>
    </r>
  </si>
  <si>
    <t>Tabernaemontana cf. catharinensis</t>
  </si>
  <si>
    <t>Zanthoxylum petiolare</t>
  </si>
  <si>
    <t>A. St.-Hil &amp; Tul.</t>
  </si>
  <si>
    <t>Myrcia cf. splendens</t>
  </si>
  <si>
    <t>(Sw.) DC.</t>
  </si>
  <si>
    <t>Vitex montevidensis</t>
  </si>
  <si>
    <t>Piptocarpha axillaris</t>
  </si>
  <si>
    <t>(Less.) Baker</t>
  </si>
  <si>
    <t>(A. St.-Hill) A. Juss. Ex Mart.</t>
  </si>
  <si>
    <t>Syagrus oleracea</t>
  </si>
  <si>
    <t>(Mart.) Becc.</t>
  </si>
  <si>
    <t>Diatenopteryx sorbifolia</t>
  </si>
  <si>
    <t>Radlk.</t>
  </si>
  <si>
    <t>Erythroxyllaceae</t>
  </si>
  <si>
    <t>Erythroxyllum decidum</t>
  </si>
  <si>
    <t>A. St.- Hill</t>
  </si>
  <si>
    <t>Sacoila lanceolata</t>
  </si>
  <si>
    <t>(Aubl.) Garay</t>
  </si>
  <si>
    <t>(Vell.) Benth</t>
  </si>
  <si>
    <t>Piptocarpha angustifolia</t>
  </si>
  <si>
    <t>Dusén ex Malme</t>
  </si>
  <si>
    <t>Sinninia aggregata</t>
  </si>
  <si>
    <t>(Ker Gawl.) Wilhler</t>
  </si>
  <si>
    <t>Campomanesis xanthocarpa</t>
  </si>
  <si>
    <t>Mart. Ex O. Berg</t>
  </si>
  <si>
    <t>Müll Arg.</t>
  </si>
  <si>
    <t>Kaulf. de La. Sota</t>
  </si>
  <si>
    <t>Cedrella fissilis</t>
  </si>
  <si>
    <t>Vell.</t>
  </si>
  <si>
    <t>Dichorisandra thyrsiflora</t>
  </si>
  <si>
    <t>J. C. Mikam</t>
  </si>
  <si>
    <t>Alchornea glandulosa</t>
  </si>
  <si>
    <t>Poepp.</t>
  </si>
  <si>
    <t>Actinostemon concolor</t>
  </si>
  <si>
    <t>(Spreng.) Müll. Arg.</t>
  </si>
  <si>
    <t>Phenax sonneratti</t>
  </si>
  <si>
    <t>(Poir.) Wedd</t>
  </si>
  <si>
    <t>Loranthaceae</t>
  </si>
  <si>
    <t>Phoradendron linearifolium</t>
  </si>
  <si>
    <t>Fabaceae - Caes</t>
  </si>
  <si>
    <t>Didymochlaena truncatula</t>
  </si>
  <si>
    <t>(Sw.) J. Sm.</t>
  </si>
  <si>
    <t>Citharexylum myrianthum</t>
  </si>
  <si>
    <t>Calypthranthes concinna</t>
  </si>
  <si>
    <t>D.C.</t>
  </si>
  <si>
    <t>Nectrandra cf. megapotamica</t>
  </si>
  <si>
    <t>(Spreng.) Mez</t>
  </si>
  <si>
    <t>Jacaranda puberula</t>
  </si>
  <si>
    <t>Fabaceae - Fabo</t>
  </si>
  <si>
    <t>Machaerium brasiliense</t>
  </si>
  <si>
    <t>Vogel</t>
  </si>
  <si>
    <t>Ocotea velutina</t>
  </si>
  <si>
    <t>(Ness.) Rohwer</t>
  </si>
  <si>
    <t>Piper cf. dilatatum</t>
  </si>
  <si>
    <t>Rich.</t>
  </si>
  <si>
    <t>Solanum sanctaecatharinae</t>
  </si>
  <si>
    <t>Dunal</t>
  </si>
  <si>
    <t>Prescottia cf. oligantha</t>
  </si>
  <si>
    <t>(Sw.) Lindl.</t>
  </si>
  <si>
    <t>Cestrum strigilatum</t>
  </si>
  <si>
    <t>Ruiz &amp; Pav.</t>
  </si>
  <si>
    <t>Adeneski-Filho, E.; R.B.; V.A.</t>
  </si>
  <si>
    <t xml:space="preserve">Dalbergia frutescens </t>
  </si>
  <si>
    <t>(Vell.) Brittan</t>
  </si>
  <si>
    <t>Bonaldi, R. A</t>
  </si>
  <si>
    <t>Bonaldi, Adeneski-Filho, E.; R. A.; Dias, J.; Ariati, V.</t>
  </si>
  <si>
    <t>Dias, J.; Bonaldi, Adeneski-Filho, E.; R. A.;Ariati, V.</t>
  </si>
  <si>
    <t>Croton floribundus</t>
  </si>
  <si>
    <t>Spreng</t>
  </si>
  <si>
    <t>Doryopteris majestosa</t>
  </si>
  <si>
    <t>J. C. Yeslyurt</t>
  </si>
  <si>
    <t>Michelon, C.</t>
  </si>
  <si>
    <t>(L.) Fée</t>
  </si>
  <si>
    <t>Pteris vittata</t>
  </si>
  <si>
    <t>Ariati, V.; Dias, J.; Bonaldi, Adeneski-Filho, E.; R. A.</t>
  </si>
  <si>
    <t>Hymenophyllaceae</t>
  </si>
  <si>
    <t>Vandenboschia radicans</t>
  </si>
  <si>
    <t>(Sw.) Ebihara &amp; Abisson</t>
  </si>
  <si>
    <t>Hymennophyllum elegans</t>
  </si>
  <si>
    <t>Spreng.</t>
  </si>
  <si>
    <t>Adiantum pseudotinctum</t>
  </si>
  <si>
    <t>Hieron</t>
  </si>
  <si>
    <t>Adeneski-Filho, E.; Bonaldi, R. A.; Dias, J.; Ariati, V.</t>
  </si>
  <si>
    <t>(Sw.) T. Moore</t>
  </si>
  <si>
    <t>Pteris denticulata</t>
  </si>
  <si>
    <t>Blechnaceace</t>
  </si>
  <si>
    <t>Blechnum polypodioides</t>
  </si>
  <si>
    <t>Raddi.</t>
  </si>
  <si>
    <t>(Sw.) Elehara &amp; Dubisson</t>
  </si>
  <si>
    <t>Anemia phyllitidis</t>
  </si>
  <si>
    <t>(L.) Sw.</t>
  </si>
  <si>
    <t>Cyathea phalerata</t>
  </si>
  <si>
    <t>Asplenium alatum</t>
  </si>
  <si>
    <t>Humb. Et Bomp ex Willd</t>
  </si>
  <si>
    <t>Ariati, V.</t>
  </si>
  <si>
    <t>Ctenitis falciculata</t>
  </si>
  <si>
    <t>(Raddi) Ehine</t>
  </si>
  <si>
    <t>Selusniaki, M.</t>
  </si>
  <si>
    <t>Prunus brasiliensis</t>
  </si>
  <si>
    <t>Bonaldi, Adeneski-Filho, E.; R. A.;  Ariati, V.</t>
  </si>
  <si>
    <t>Polygonaceae</t>
  </si>
  <si>
    <t>Ruprechtia laxiploca</t>
  </si>
  <si>
    <t>Meish</t>
  </si>
  <si>
    <t>Ariati, V.;  Bonaldi, Adeneski-Filho, E.; R. A.</t>
  </si>
  <si>
    <t>Alophyllus edulis</t>
  </si>
  <si>
    <t>Sel</t>
  </si>
  <si>
    <t>Adeneski-Filho, E.; Bonaldi, R. A.;  Ariati, V.</t>
  </si>
  <si>
    <t>Annona cacans</t>
  </si>
  <si>
    <t>Warm.</t>
  </si>
  <si>
    <t>Bonaldi, R. A.; Adeneski-Filho, E.;  Ariati, V.</t>
  </si>
  <si>
    <t>Marcgraviaceae</t>
  </si>
  <si>
    <t>Marcgravia polyantha</t>
  </si>
  <si>
    <t>Ariati, V.;  Bonaldi, R. A.; Adeneski-Filho, E.;</t>
  </si>
  <si>
    <t>Nectrandra megapotamica</t>
  </si>
  <si>
    <t>Ulmaceae</t>
  </si>
  <si>
    <t>(L.) Brume</t>
  </si>
  <si>
    <t>Patagonula americana</t>
  </si>
  <si>
    <t>Sorocea bomplandii</t>
  </si>
  <si>
    <t>(Ball.) WC Burger, Lan J. &amp; Boer</t>
  </si>
  <si>
    <t>Bonaldi, R. A. ; Adeneski-Filho, E.; Ariati, V.</t>
  </si>
  <si>
    <t>Erithryna cristra-galli</t>
  </si>
  <si>
    <t>Alstroemeriaceae</t>
  </si>
  <si>
    <t>Bomarea edulis</t>
  </si>
  <si>
    <t>Matayba elaegnoides</t>
  </si>
  <si>
    <t>Raldk.</t>
  </si>
  <si>
    <t>Ocotea puberula</t>
  </si>
  <si>
    <t>Sebastiana brasiliensis</t>
  </si>
  <si>
    <t>Cordia superba</t>
  </si>
  <si>
    <t>Mimosaceae</t>
  </si>
  <si>
    <t>Trichilia casaretti</t>
  </si>
  <si>
    <t>C. DC.</t>
  </si>
  <si>
    <t>Zanthoxylum rhoifolium</t>
  </si>
  <si>
    <t>Lam.</t>
  </si>
  <si>
    <t>Guapira opposita</t>
  </si>
  <si>
    <t>(Vell.) Reitz.</t>
  </si>
  <si>
    <t>Plinia rivularis</t>
  </si>
  <si>
    <t>(Camb.) Rotman</t>
  </si>
  <si>
    <t>(Baill.) W. C. Burger &amp; Lanj.</t>
  </si>
  <si>
    <t>Eugenia uniflora</t>
  </si>
  <si>
    <t xml:space="preserve">Jacaranda micranhta </t>
  </si>
  <si>
    <t xml:space="preserve">Nectandra lanceolata </t>
  </si>
  <si>
    <t xml:space="preserve">Euterpe edulis </t>
  </si>
  <si>
    <t>0518068/7329845</t>
  </si>
  <si>
    <t xml:space="preserve">Erytroxylum deciduum </t>
  </si>
  <si>
    <t xml:space="preserve">Matayba elaeagnoides </t>
  </si>
  <si>
    <t>0523557/7331504</t>
  </si>
  <si>
    <t xml:space="preserve">Ocotea elegans </t>
  </si>
  <si>
    <t>0523668/7330987</t>
  </si>
  <si>
    <t>Eugenia pyriformis</t>
  </si>
  <si>
    <t>0534117/7328937</t>
  </si>
  <si>
    <t>Myrsine ferruginea</t>
  </si>
  <si>
    <t>Cordiline spectabilis</t>
  </si>
  <si>
    <t>Agavaceae</t>
  </si>
  <si>
    <t>0537274/7327698</t>
  </si>
  <si>
    <t xml:space="preserve">Alchornea sidifolia </t>
  </si>
  <si>
    <t>0519355/7330045</t>
  </si>
  <si>
    <t xml:space="preserve">Prunus brasiliensis </t>
  </si>
  <si>
    <t>0520640/7328406</t>
  </si>
  <si>
    <t xml:space="preserve">Lithrea mielloides </t>
  </si>
  <si>
    <t xml:space="preserve">0522540/7326163 </t>
  </si>
  <si>
    <t xml:space="preserve">Campomanesia guaviroba </t>
  </si>
  <si>
    <t>0523093/7334459</t>
  </si>
  <si>
    <t xml:space="preserve">Ocotea puberula </t>
  </si>
  <si>
    <t>0519903/7329996</t>
  </si>
  <si>
    <t xml:space="preserve">0519871/7330036 </t>
  </si>
  <si>
    <t xml:space="preserve">Casearia lasiophyla </t>
  </si>
  <si>
    <t>0528493/7340957</t>
  </si>
  <si>
    <t>0529305/7337560</t>
  </si>
  <si>
    <t>Monimiaceae</t>
  </si>
  <si>
    <t>0526302/7338829</t>
  </si>
  <si>
    <t>0526302/7338227</t>
  </si>
  <si>
    <t>Campomanesia xanthocarpa</t>
  </si>
  <si>
    <t>0525521/7338557</t>
  </si>
  <si>
    <t xml:space="preserve">Guapira opposita </t>
  </si>
  <si>
    <t>0525970/7338422</t>
  </si>
  <si>
    <t xml:space="preserve">Casearia lasiophylla </t>
  </si>
  <si>
    <t xml:space="preserve">0524434/7338113 </t>
  </si>
  <si>
    <t>0524783/7337763</t>
  </si>
  <si>
    <t>0524995/7338240</t>
  </si>
  <si>
    <t>0523271/7326162</t>
  </si>
  <si>
    <t xml:space="preserve">Erythroxylum deciduum </t>
  </si>
  <si>
    <t>0523713/7331130</t>
  </si>
  <si>
    <t xml:space="preserve">Cupania vernalis </t>
  </si>
  <si>
    <t>0521842/7336879</t>
  </si>
  <si>
    <t>0526307/7338849</t>
  </si>
  <si>
    <t xml:space="preserve">Roupala brasilienses </t>
  </si>
  <si>
    <t>0526316/7338852</t>
  </si>
  <si>
    <t xml:space="preserve">Myrsine gardneriana </t>
  </si>
  <si>
    <t>0530459/7329400</t>
  </si>
  <si>
    <t>0532345/7335521</t>
  </si>
  <si>
    <t>Lepismium lumbricoides</t>
  </si>
  <si>
    <t>Tillandsia usneiodes (L..) L</t>
  </si>
  <si>
    <t>Asplenium clausenii</t>
  </si>
  <si>
    <t xml:space="preserve">Adiantopsis radiata </t>
  </si>
  <si>
    <t>Adiantaceae</t>
  </si>
  <si>
    <t>Coletores</t>
  </si>
  <si>
    <t>Determinador</t>
  </si>
  <si>
    <t>L10</t>
  </si>
  <si>
    <t>L9</t>
  </si>
  <si>
    <t>HERBÁCEAS</t>
  </si>
  <si>
    <r>
      <t xml:space="preserve">Croton floribundus </t>
    </r>
    <r>
      <rPr>
        <sz val="8"/>
        <color theme="1"/>
        <rFont val="Arial"/>
        <family val="2"/>
      </rPr>
      <t>Spreng.</t>
    </r>
  </si>
  <si>
    <r>
      <t xml:space="preserve">Inga marginata </t>
    </r>
    <r>
      <rPr>
        <sz val="8"/>
        <color theme="1"/>
        <rFont val="Arial"/>
        <family val="2"/>
      </rPr>
      <t>Willd.</t>
    </r>
  </si>
  <si>
    <r>
      <t>Syagrus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romanzoffiana</t>
    </r>
    <r>
      <rPr>
        <sz val="8"/>
        <color theme="1"/>
        <rFont val="Arial"/>
        <family val="2"/>
      </rPr>
      <t xml:space="preserve"> </t>
    </r>
  </si>
  <si>
    <r>
      <t>Ocotea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corymbosa</t>
    </r>
    <r>
      <rPr>
        <sz val="8"/>
        <color theme="1"/>
        <rFont val="Arial"/>
        <family val="2"/>
      </rPr>
      <t xml:space="preserve"> </t>
    </r>
  </si>
  <si>
    <r>
      <t>Diatenopteryx sorbifolia</t>
    </r>
    <r>
      <rPr>
        <sz val="8"/>
        <color theme="1"/>
        <rFont val="Arial"/>
        <family val="2"/>
      </rPr>
      <t> </t>
    </r>
  </si>
  <si>
    <r>
      <t xml:space="preserve">Myrciaria </t>
    </r>
    <r>
      <rPr>
        <sz val="8"/>
        <color theme="1"/>
        <rFont val="Arial"/>
        <family val="2"/>
      </rPr>
      <t>sp.</t>
    </r>
  </si>
  <si>
    <r>
      <t xml:space="preserve">Rhamnus </t>
    </r>
    <r>
      <rPr>
        <sz val="8"/>
        <color theme="1"/>
        <rFont val="Arial"/>
        <family val="2"/>
      </rPr>
      <t>sp.</t>
    </r>
  </si>
  <si>
    <r>
      <t>0518085/7329872</t>
    </r>
    <r>
      <rPr>
        <i/>
        <sz val="8"/>
        <color theme="1"/>
        <rFont val="Arial"/>
        <family val="2"/>
      </rPr>
      <t xml:space="preserve"> </t>
    </r>
  </si>
  <si>
    <r>
      <rPr>
        <i/>
        <sz val="8"/>
        <color theme="1"/>
        <rFont val="Arial"/>
        <family val="2"/>
      </rPr>
      <t>Elaphoglossum macrophyllum</t>
    </r>
    <r>
      <rPr>
        <sz val="8"/>
        <color theme="1"/>
        <rFont val="Arial"/>
        <family val="2"/>
      </rPr>
      <t> (Mett. ex Kuhn) H. Christ</t>
    </r>
  </si>
  <si>
    <r>
      <t xml:space="preserve">Philodendron bipinnatifidum </t>
    </r>
    <r>
      <rPr>
        <sz val="8"/>
        <color theme="1"/>
        <rFont val="Arial"/>
        <family val="2"/>
      </rPr>
      <t>Schott</t>
    </r>
  </si>
  <si>
    <r>
      <t xml:space="preserve">Philodendron cf. corcovadense </t>
    </r>
    <r>
      <rPr>
        <sz val="8"/>
        <color theme="1"/>
        <rFont val="Arial"/>
        <family val="2"/>
      </rPr>
      <t>Kunth</t>
    </r>
  </si>
  <si>
    <r>
      <t xml:space="preserve">Aechmea disticantha </t>
    </r>
    <r>
      <rPr>
        <sz val="8"/>
        <color theme="1"/>
        <rFont val="Arial"/>
        <family val="2"/>
      </rPr>
      <t>Lem.</t>
    </r>
  </si>
  <si>
    <r>
      <t xml:space="preserve">Aechmea recurvata </t>
    </r>
    <r>
      <rPr>
        <sz val="8"/>
        <color theme="1"/>
        <rFont val="Arial"/>
        <family val="2"/>
      </rPr>
      <t>( Klotzsch ) L.B.Sm.</t>
    </r>
  </si>
  <si>
    <r>
      <t xml:space="preserve">Vriesea friburguensis </t>
    </r>
    <r>
      <rPr>
        <sz val="8"/>
        <color theme="1"/>
        <rFont val="Arial"/>
        <family val="2"/>
      </rPr>
      <t>Mez.</t>
    </r>
  </si>
  <si>
    <r>
      <t xml:space="preserve">Lepismium houlletianum </t>
    </r>
    <r>
      <rPr>
        <sz val="8"/>
        <color theme="1"/>
        <rFont val="Arial"/>
        <family val="2"/>
      </rPr>
      <t>(Lem.) Bartholott</t>
    </r>
  </si>
  <si>
    <r>
      <t xml:space="preserve">Rhipaslis cereus-cula </t>
    </r>
    <r>
      <rPr>
        <sz val="8"/>
        <color theme="1"/>
        <rFont val="Arial"/>
        <family val="2"/>
      </rPr>
      <t>Haw.</t>
    </r>
  </si>
  <si>
    <r>
      <t xml:space="preserve">Acianthera hygrophyila </t>
    </r>
    <r>
      <rPr>
        <sz val="8"/>
        <color theme="1"/>
        <rFont val="Arial"/>
        <family val="2"/>
      </rPr>
      <t>(Barb. Rodr.) Luer</t>
    </r>
  </si>
  <si>
    <r>
      <t xml:space="preserve">Acianthera pubenscens </t>
    </r>
    <r>
      <rPr>
        <sz val="8"/>
        <color theme="1"/>
        <rFont val="Arial"/>
        <family val="2"/>
      </rPr>
      <t>(Lindl.) Pridgeon &amp; M.W.Chase</t>
    </r>
  </si>
  <si>
    <r>
      <rPr>
        <i/>
        <sz val="8"/>
        <color theme="1"/>
        <rFont val="Arial"/>
        <family val="2"/>
      </rPr>
      <t xml:space="preserve">Barbosela </t>
    </r>
    <r>
      <rPr>
        <sz val="8"/>
        <color theme="1"/>
        <rFont val="Arial"/>
        <family val="2"/>
      </rPr>
      <t>sp.</t>
    </r>
  </si>
  <si>
    <r>
      <t xml:space="preserve">Cyclopogon congestus </t>
    </r>
    <r>
      <rPr>
        <sz val="8"/>
        <color theme="1"/>
        <rFont val="Arial"/>
        <family val="2"/>
      </rPr>
      <t>(Vell.) Hoehne</t>
    </r>
  </si>
  <si>
    <r>
      <t xml:space="preserve">Peperomia cf. circinata </t>
    </r>
    <r>
      <rPr>
        <sz val="8"/>
        <rFont val="Arial"/>
        <family val="2"/>
      </rPr>
      <t>Link.</t>
    </r>
  </si>
  <si>
    <r>
      <rPr>
        <i/>
        <sz val="8"/>
        <color theme="1"/>
        <rFont val="Arial"/>
        <family val="2"/>
      </rPr>
      <t xml:space="preserve">Peperomia </t>
    </r>
    <r>
      <rPr>
        <sz val="8"/>
        <color theme="1"/>
        <rFont val="Arial"/>
        <family val="2"/>
      </rPr>
      <t xml:space="preserve">cf. </t>
    </r>
    <r>
      <rPr>
        <i/>
        <sz val="8"/>
        <color theme="1"/>
        <rFont val="Arial"/>
        <family val="2"/>
      </rPr>
      <t>psilostachya</t>
    </r>
    <r>
      <rPr>
        <sz val="8"/>
        <color theme="1"/>
        <rFont val="Arial"/>
        <family val="2"/>
      </rPr>
      <t> C. DC.</t>
    </r>
  </si>
  <si>
    <r>
      <rPr>
        <i/>
        <sz val="8"/>
        <color theme="1"/>
        <rFont val="Arial"/>
        <family val="2"/>
      </rPr>
      <t>Pecluma truncorum </t>
    </r>
    <r>
      <rPr>
        <sz val="8"/>
        <color theme="1"/>
        <rFont val="Arial"/>
        <family val="2"/>
      </rPr>
      <t>(Lindm.) M.G. Price</t>
    </r>
  </si>
  <si>
    <t>Vriesea friburguensis/reitzi</t>
  </si>
  <si>
    <t>Aechmea disticantha</t>
  </si>
  <si>
    <t>Lem.</t>
  </si>
  <si>
    <t>Rollinia sylvatica</t>
  </si>
  <si>
    <t>(A. St-Hil) Mart.</t>
  </si>
  <si>
    <t>O. Berg</t>
  </si>
  <si>
    <t>Cassia leptophylla</t>
  </si>
  <si>
    <t>Eugenia involucrata</t>
  </si>
  <si>
    <t>Pitecocthenium coccineum</t>
  </si>
  <si>
    <t>Baccharis semiserrata</t>
  </si>
  <si>
    <t>Marcagraviaceae</t>
  </si>
  <si>
    <t>Phytolacca dioica</t>
  </si>
  <si>
    <t>(Spruce ex Benth.) Burkart</t>
  </si>
  <si>
    <t>Picramniaceae</t>
  </si>
  <si>
    <t>Picramnia ramiflora</t>
  </si>
  <si>
    <t>Planch.</t>
  </si>
  <si>
    <t>Duranta vestita</t>
  </si>
  <si>
    <t>Parapitadenia rigida</t>
  </si>
  <si>
    <t>Cordyline spectabilis</t>
  </si>
  <si>
    <t>Sesbania punicea</t>
  </si>
  <si>
    <t>(Aubl.).s</t>
  </si>
  <si>
    <t>Erythrina falcata</t>
  </si>
  <si>
    <t>Benth.</t>
  </si>
  <si>
    <t>(A. St.-Hill.)</t>
  </si>
  <si>
    <t>Ocotea elegans</t>
  </si>
  <si>
    <t>Mez</t>
  </si>
  <si>
    <t>Cryptocarya aschersoniana</t>
  </si>
  <si>
    <t>Hennecartia omphalandra</t>
  </si>
  <si>
    <t>J. Poiss.</t>
  </si>
  <si>
    <t>Aechmea bromeliifolia</t>
  </si>
  <si>
    <t>(Rudge) Baker</t>
  </si>
  <si>
    <t>J. F. Macbr.</t>
  </si>
  <si>
    <t>Stanhopea lietzei</t>
  </si>
  <si>
    <t>(Regel) Schltr.</t>
  </si>
  <si>
    <t>Billbergia zebrina</t>
  </si>
  <si>
    <t>(Herb.) Lindl.</t>
  </si>
  <si>
    <t>Guapira oppsita</t>
  </si>
  <si>
    <t>(Vell.) Reitz</t>
  </si>
  <si>
    <t>Campomanesia guaviroba</t>
  </si>
  <si>
    <t>(DC.) Kiaerk.</t>
  </si>
  <si>
    <t>Epidendrum cf. rigidum</t>
  </si>
  <si>
    <t>Rhamnaceae</t>
  </si>
  <si>
    <t>Rhamnus esphaerosperma</t>
  </si>
  <si>
    <t>Erytrhoxylaceae</t>
  </si>
  <si>
    <t>Erytrhroxylum deciduum</t>
  </si>
  <si>
    <t>A. St.- Hill.</t>
  </si>
  <si>
    <r>
      <t xml:space="preserve">Philodendron cf. bipinnatifidum </t>
    </r>
    <r>
      <rPr>
        <sz val="8"/>
        <color theme="1"/>
        <rFont val="Arial"/>
        <family val="2"/>
      </rPr>
      <t>Schott</t>
    </r>
  </si>
  <si>
    <r>
      <rPr>
        <i/>
        <sz val="8"/>
        <color theme="1"/>
        <rFont val="Arial"/>
        <family val="2"/>
      </rPr>
      <t xml:space="preserve">Tillandsia aeranthos </t>
    </r>
    <r>
      <rPr>
        <sz val="8"/>
        <color theme="1"/>
        <rFont val="Arial"/>
        <family val="2"/>
      </rPr>
      <t>(Loisel.) L.B.Sm.</t>
    </r>
  </si>
  <si>
    <r>
      <t xml:space="preserve">Hatiora salicorniodes </t>
    </r>
    <r>
      <rPr>
        <sz val="8"/>
        <color theme="1"/>
        <rFont val="Arial"/>
        <family val="2"/>
      </rPr>
      <t>(Haw.) Britton &amp; Rose</t>
    </r>
  </si>
  <si>
    <r>
      <rPr>
        <i/>
        <sz val="8"/>
        <color theme="1"/>
        <rFont val="Arial"/>
        <family val="2"/>
      </rPr>
      <t xml:space="preserve">Rhipsalis </t>
    </r>
    <r>
      <rPr>
        <sz val="8"/>
        <color theme="1"/>
        <rFont val="Arial"/>
        <family val="2"/>
      </rPr>
      <t xml:space="preserve">cf. </t>
    </r>
    <r>
      <rPr>
        <i/>
        <sz val="8"/>
        <color theme="1"/>
        <rFont val="Arial"/>
        <family val="2"/>
      </rPr>
      <t xml:space="preserve">teres </t>
    </r>
    <r>
      <rPr>
        <sz val="8"/>
        <color theme="1"/>
        <rFont val="Arial"/>
        <family val="2"/>
      </rPr>
      <t>(Vell.) Steud.</t>
    </r>
  </si>
  <si>
    <r>
      <t xml:space="preserve">Campylocentrum aromaticum </t>
    </r>
    <r>
      <rPr>
        <sz val="8"/>
        <color theme="1"/>
        <rFont val="Arial"/>
        <family val="2"/>
      </rPr>
      <t>Barb. Rodr.</t>
    </r>
  </si>
  <si>
    <r>
      <rPr>
        <i/>
        <sz val="8"/>
        <color theme="1"/>
        <rFont val="Arial"/>
        <family val="2"/>
      </rPr>
      <t>Lophiaris pumila</t>
    </r>
    <r>
      <rPr>
        <sz val="8"/>
        <color theme="1"/>
        <rFont val="Arial"/>
        <family val="2"/>
      </rPr>
      <t> (Lindl.) Braem</t>
    </r>
  </si>
  <si>
    <r>
      <rPr>
        <i/>
        <sz val="8"/>
        <color theme="1"/>
        <rFont val="Arial"/>
        <family val="2"/>
      </rPr>
      <t>Campyloneurum austrobrasilianum </t>
    </r>
    <r>
      <rPr>
        <sz val="8"/>
        <color theme="1"/>
        <rFont val="Arial"/>
        <family val="2"/>
      </rPr>
      <t>(Alston) de la Sota</t>
    </r>
  </si>
  <si>
    <t>Dicorisandra</t>
  </si>
  <si>
    <t>Maranthaceae</t>
  </si>
  <si>
    <t xml:space="preserve">Doryopteris majestosa </t>
  </si>
  <si>
    <t xml:space="preserve">Asplenium claussenii </t>
  </si>
  <si>
    <t>529279/7338934</t>
  </si>
  <si>
    <t>Ficus sp.</t>
  </si>
  <si>
    <t>528151/7339427</t>
  </si>
  <si>
    <t>Celtis sp.</t>
  </si>
  <si>
    <t>529643/7339452</t>
  </si>
  <si>
    <t>Ficus obtusifolia</t>
  </si>
  <si>
    <t>529545/7339374</t>
  </si>
  <si>
    <t>526497/7338963</t>
  </si>
  <si>
    <t>Myrsine sp.</t>
  </si>
  <si>
    <t>526285/7338814</t>
  </si>
  <si>
    <t>Nome popular</t>
  </si>
  <si>
    <t>Peso do fruto</t>
  </si>
  <si>
    <r>
      <t xml:space="preserve">Cordyline congesta </t>
    </r>
    <r>
      <rPr>
        <sz val="11"/>
        <color theme="1"/>
        <rFont val="Calibri"/>
        <family val="2"/>
        <scheme val="minor"/>
      </rPr>
      <t>(Sweet) Steud.</t>
    </r>
  </si>
  <si>
    <t>lote 2</t>
  </si>
  <si>
    <t>310 g</t>
  </si>
  <si>
    <r>
      <t>Alchorneasidifolia</t>
    </r>
    <r>
      <rPr>
        <sz val="11"/>
        <color theme="1"/>
        <rFont val="Calibri"/>
        <family val="2"/>
        <scheme val="minor"/>
      </rPr>
      <t>Mull. Arg.</t>
    </r>
  </si>
  <si>
    <t>tápia</t>
  </si>
  <si>
    <t>margem esquerda</t>
  </si>
  <si>
    <t>7.205 kg</t>
  </si>
  <si>
    <r>
      <t>Campomanesiaxantocarpha</t>
    </r>
    <r>
      <rPr>
        <sz val="11"/>
        <color theme="1"/>
        <rFont val="Calibri"/>
        <family val="2"/>
        <scheme val="minor"/>
      </rPr>
      <t>(Mart.) O. Berg.</t>
    </r>
  </si>
  <si>
    <t>horto</t>
  </si>
  <si>
    <t>5.415 kg</t>
  </si>
  <si>
    <r>
      <t>Mataybaelaeagnoides</t>
    </r>
    <r>
      <rPr>
        <sz val="11"/>
        <color theme="1"/>
        <rFont val="Calibri"/>
        <family val="2"/>
        <scheme val="minor"/>
      </rPr>
      <t>Radlk</t>
    </r>
  </si>
  <si>
    <t>miguel-pintado</t>
  </si>
  <si>
    <t>lote 10</t>
  </si>
  <si>
    <t>2.485 kg</t>
  </si>
  <si>
    <r>
      <t>Casearia lasiophyla</t>
    </r>
    <r>
      <rPr>
        <sz val="11"/>
        <color theme="1"/>
        <rFont val="Calibri"/>
        <family val="2"/>
        <scheme val="minor"/>
      </rPr>
      <t>Eichler</t>
    </r>
  </si>
  <si>
    <t>guaçatonga</t>
  </si>
  <si>
    <t>5.370 kg</t>
  </si>
  <si>
    <t>17.400 kg</t>
  </si>
  <si>
    <r>
      <t>Campomanesiaguaviroba</t>
    </r>
    <r>
      <rPr>
        <sz val="11"/>
        <color theme="1"/>
        <rFont val="Calibri"/>
        <family val="2"/>
        <scheme val="minor"/>
      </rPr>
      <t>(DC.) Kiaersk.</t>
    </r>
  </si>
  <si>
    <t>guabirobinha</t>
  </si>
  <si>
    <t>325 g</t>
  </si>
  <si>
    <r>
      <t>Guapiraopposita</t>
    </r>
    <r>
      <rPr>
        <sz val="11"/>
        <color theme="1"/>
        <rFont val="Calibri"/>
        <family val="2"/>
        <scheme val="minor"/>
      </rPr>
      <t>(Vell.) Reitz</t>
    </r>
  </si>
  <si>
    <t>maria-mole</t>
  </si>
  <si>
    <t>1.200 kg</t>
  </si>
  <si>
    <r>
      <t>Ocoteapuberula</t>
    </r>
    <r>
      <rPr>
        <sz val="11"/>
        <color theme="1"/>
        <rFont val="Calibri"/>
        <family val="2"/>
        <scheme val="minor"/>
      </rPr>
      <t>(Rich) Nees</t>
    </r>
  </si>
  <si>
    <t>canela-guaicá</t>
  </si>
  <si>
    <t>lote 9</t>
  </si>
  <si>
    <t>1.085 kg</t>
  </si>
  <si>
    <t>1.000 kg</t>
  </si>
  <si>
    <r>
      <t>Myrsineferruginea</t>
    </r>
    <r>
      <rPr>
        <sz val="11"/>
        <color theme="1"/>
        <rFont val="Calibri"/>
        <family val="2"/>
        <scheme val="minor"/>
      </rPr>
      <t>(Ruiz &amp;Pav.) Spreng.</t>
    </r>
  </si>
  <si>
    <t>capororoca</t>
  </si>
  <si>
    <t>3.080 kg</t>
  </si>
  <si>
    <r>
      <t xml:space="preserve">Prunus brasiliensis </t>
    </r>
    <r>
      <rPr>
        <sz val="11"/>
        <color theme="1"/>
        <rFont val="Calibri"/>
        <family val="2"/>
        <scheme val="minor"/>
      </rPr>
      <t>(Cham. &amp;Schltdl.) D. Dietr.</t>
    </r>
  </si>
  <si>
    <t>pessegueiro-bravo</t>
  </si>
  <si>
    <t>2.840 kg</t>
  </si>
  <si>
    <r>
      <t>Eugenia pyriformis</t>
    </r>
    <r>
      <rPr>
        <sz val="11"/>
        <color theme="1"/>
        <rFont val="Calibri"/>
        <family val="2"/>
        <scheme val="minor"/>
      </rPr>
      <t>Cambees.</t>
    </r>
  </si>
  <si>
    <t>uvaia</t>
  </si>
  <si>
    <t>680 g</t>
  </si>
  <si>
    <t>1.400 kg</t>
  </si>
  <si>
    <r>
      <t>Erythorxylumdeciduum</t>
    </r>
    <r>
      <rPr>
        <sz val="11"/>
        <color theme="1"/>
        <rFont val="Calibri"/>
        <family val="2"/>
        <scheme val="minor"/>
      </rPr>
      <t>A.St-Hil.</t>
    </r>
  </si>
  <si>
    <t>cocão</t>
  </si>
  <si>
    <t>1.210 g</t>
  </si>
  <si>
    <t>Ficus sp1.</t>
  </si>
  <si>
    <t>figueira</t>
  </si>
  <si>
    <r>
      <t>Trema micrantha</t>
    </r>
    <r>
      <rPr>
        <sz val="11"/>
        <color theme="1"/>
        <rFont val="Calibri"/>
        <family val="2"/>
        <scheme val="minor"/>
      </rPr>
      <t>(L.) Blume</t>
    </r>
  </si>
  <si>
    <t>grandíuva</t>
  </si>
  <si>
    <t>760 g</t>
  </si>
  <si>
    <t>900 g</t>
  </si>
  <si>
    <r>
      <t>Crotonfloribundus</t>
    </r>
    <r>
      <rPr>
        <sz val="11"/>
        <color theme="1"/>
        <rFont val="Calibri"/>
        <family val="2"/>
        <scheme val="minor"/>
      </rPr>
      <t>Spreng.</t>
    </r>
  </si>
  <si>
    <t>capinxigui</t>
  </si>
  <si>
    <t>rio do guabcho</t>
  </si>
  <si>
    <t>665 g</t>
  </si>
  <si>
    <r>
      <t>Nectandrarigida</t>
    </r>
    <r>
      <rPr>
        <sz val="11"/>
        <color theme="1"/>
        <rFont val="Calibri"/>
        <family val="2"/>
        <scheme val="minor"/>
      </rPr>
      <t>Ness.</t>
    </r>
  </si>
  <si>
    <t>canela-ferrugem</t>
  </si>
  <si>
    <t>340 g</t>
  </si>
  <si>
    <r>
      <t>Nectandramegapotamica</t>
    </r>
    <r>
      <rPr>
        <sz val="11"/>
        <color theme="1"/>
        <rFont val="Calibri"/>
        <family val="2"/>
        <scheme val="minor"/>
      </rPr>
      <t>(Spreng.) Mez</t>
    </r>
  </si>
  <si>
    <t>canela</t>
  </si>
  <si>
    <t>970 g</t>
  </si>
  <si>
    <r>
      <t>Ocoteaelegans</t>
    </r>
    <r>
      <rPr>
        <sz val="11"/>
        <color theme="1"/>
        <rFont val="Calibri"/>
        <family val="2"/>
        <scheme val="minor"/>
      </rPr>
      <t>Mez</t>
    </r>
  </si>
  <si>
    <t>95 g</t>
  </si>
  <si>
    <r>
      <t>Lithreamolleoides</t>
    </r>
    <r>
      <rPr>
        <sz val="11"/>
        <color theme="1"/>
        <rFont val="Calibri"/>
        <family val="2"/>
        <scheme val="minor"/>
      </rPr>
      <t>(Vell.) Engl.</t>
    </r>
  </si>
  <si>
    <t>aroeira-branca</t>
  </si>
  <si>
    <t>3.200 kg</t>
  </si>
  <si>
    <r>
      <t>Rhamnussphaerosperma</t>
    </r>
    <r>
      <rPr>
        <sz val="11"/>
        <color theme="1"/>
        <rFont val="Calibri"/>
        <family val="2"/>
        <scheme val="minor"/>
      </rPr>
      <t>Sw.</t>
    </r>
  </si>
  <si>
    <t>canjica</t>
  </si>
  <si>
    <t>150 g</t>
  </si>
  <si>
    <t>Celtissp.</t>
  </si>
  <si>
    <t>grão de galo</t>
  </si>
  <si>
    <t>PCH-KLABIN</t>
  </si>
  <si>
    <t>140 g</t>
  </si>
  <si>
    <t>Ponte Barra Grande</t>
  </si>
  <si>
    <t>220 g</t>
  </si>
  <si>
    <r>
      <t xml:space="preserve">Ficus glabra </t>
    </r>
    <r>
      <rPr>
        <sz val="11"/>
        <color theme="1"/>
        <rFont val="Calibri"/>
        <family val="2"/>
        <scheme val="minor"/>
      </rPr>
      <t>Vell.</t>
    </r>
  </si>
  <si>
    <t>4.750 kg</t>
  </si>
  <si>
    <r>
      <t>Ingamarginata</t>
    </r>
    <r>
      <rPr>
        <sz val="11"/>
        <color theme="1"/>
        <rFont val="Calibri"/>
        <family val="2"/>
        <scheme val="minor"/>
      </rPr>
      <t>Kunth</t>
    </r>
  </si>
  <si>
    <t>ingá-feijão</t>
  </si>
  <si>
    <t>185 g</t>
  </si>
  <si>
    <t>Eugenia sp.</t>
  </si>
  <si>
    <t>araça</t>
  </si>
  <si>
    <t>casa rosa</t>
  </si>
  <si>
    <t>12.400 kg</t>
  </si>
  <si>
    <t>77.090 kg</t>
  </si>
  <si>
    <r>
      <t xml:space="preserve">Aechmea nudicaulis  </t>
    </r>
    <r>
      <rPr>
        <sz val="8"/>
        <rFont val="Arial"/>
        <family val="2"/>
      </rPr>
      <t>(L.) Griseb</t>
    </r>
  </si>
  <si>
    <r>
      <t xml:space="preserve">Billbergia nutans </t>
    </r>
    <r>
      <rPr>
        <sz val="8"/>
        <rFont val="Arial"/>
        <family val="2"/>
      </rPr>
      <t>H. Wendl. ex Regel</t>
    </r>
  </si>
  <si>
    <r>
      <t xml:space="preserve">Billbergia zebrina </t>
    </r>
    <r>
      <rPr>
        <sz val="8"/>
        <rFont val="Arial"/>
        <family val="2"/>
      </rPr>
      <t xml:space="preserve">(Herb.) Lindl. </t>
    </r>
  </si>
  <si>
    <r>
      <t xml:space="preserve">Tillandsia cf. polystachia </t>
    </r>
    <r>
      <rPr>
        <sz val="8"/>
        <rFont val="Arial"/>
        <family val="2"/>
      </rPr>
      <t>(L..) L</t>
    </r>
  </si>
  <si>
    <r>
      <t xml:space="preserve">Tillandsia pohliana </t>
    </r>
    <r>
      <rPr>
        <sz val="8"/>
        <rFont val="Arial"/>
        <family val="2"/>
      </rPr>
      <t>Mez</t>
    </r>
  </si>
  <si>
    <r>
      <t xml:space="preserve">Vriesea </t>
    </r>
    <r>
      <rPr>
        <sz val="8"/>
        <rFont val="Arial"/>
        <family val="2"/>
      </rPr>
      <t xml:space="preserve">cf. </t>
    </r>
    <r>
      <rPr>
        <i/>
        <sz val="8"/>
        <rFont val="Arial"/>
        <family val="2"/>
      </rPr>
      <t>inflata</t>
    </r>
    <r>
      <rPr>
        <sz val="8"/>
        <rFont val="Arial"/>
        <family val="2"/>
      </rPr>
      <t xml:space="preserve"> (Wawra) Wawra</t>
    </r>
  </si>
  <si>
    <r>
      <t xml:space="preserve">Aciantheara </t>
    </r>
    <r>
      <rPr>
        <sz val="8"/>
        <color theme="1"/>
        <rFont val="Arial"/>
        <family val="2"/>
      </rPr>
      <t>sp.</t>
    </r>
  </si>
  <si>
    <r>
      <t xml:space="preserve">Brasiliorchis </t>
    </r>
    <r>
      <rPr>
        <sz val="8"/>
        <rFont val="Arial"/>
        <family val="2"/>
      </rPr>
      <t>spp.</t>
    </r>
  </si>
  <si>
    <r>
      <rPr>
        <i/>
        <sz val="8"/>
        <color theme="1"/>
        <rFont val="Arial"/>
        <family val="2"/>
      </rPr>
      <t>Christensonella juergensii</t>
    </r>
    <r>
      <rPr>
        <b/>
        <sz val="8"/>
        <color rgb="FF000000"/>
        <rFont val="Arial"/>
        <family val="2"/>
      </rPr>
      <t> </t>
    </r>
    <r>
      <rPr>
        <sz val="8"/>
        <color rgb="FF000000"/>
        <rFont val="Arial"/>
        <family val="2"/>
      </rPr>
      <t>(Schltr.) Szlach., Mytnik, Górniak &amp; Smiszek</t>
    </r>
  </si>
  <si>
    <r>
      <t xml:space="preserve">Encyclia </t>
    </r>
    <r>
      <rPr>
        <sz val="8"/>
        <rFont val="Arial"/>
        <family val="2"/>
      </rPr>
      <t>cf.</t>
    </r>
    <r>
      <rPr>
        <i/>
        <sz val="8"/>
        <rFont val="Arial"/>
        <family val="2"/>
      </rPr>
      <t xml:space="preserve"> patens </t>
    </r>
    <r>
      <rPr>
        <sz val="8"/>
        <rFont val="Arial"/>
        <family val="2"/>
      </rPr>
      <t>Hook.</t>
    </r>
  </si>
  <si>
    <r>
      <t xml:space="preserve">Isochilus linearis  </t>
    </r>
    <r>
      <rPr>
        <sz val="8"/>
        <rFont val="Arial"/>
        <family val="2"/>
      </rPr>
      <t>(Jacq.) R. Br.</t>
    </r>
  </si>
  <si>
    <t>Orquidaceae sp1.</t>
  </si>
  <si>
    <r>
      <rPr>
        <i/>
        <sz val="8"/>
        <rFont val="Arial"/>
        <family val="2"/>
      </rPr>
      <t xml:space="preserve">Warmingia eugenii </t>
    </r>
    <r>
      <rPr>
        <sz val="8"/>
        <rFont val="Arial"/>
        <family val="2"/>
      </rPr>
      <t>Rchb. f</t>
    </r>
  </si>
  <si>
    <r>
      <t xml:space="preserve">Vittaria lineata </t>
    </r>
    <r>
      <rPr>
        <sz val="8"/>
        <color theme="1"/>
        <rFont val="Arial"/>
        <family val="2"/>
      </rPr>
      <t>(L..) Sw</t>
    </r>
  </si>
  <si>
    <t>L 10</t>
  </si>
  <si>
    <t>Schinus terebentifolius</t>
  </si>
  <si>
    <t>Psidium oblongatum</t>
  </si>
  <si>
    <t>Erythroxilum deciduum</t>
  </si>
  <si>
    <t>Picramnia parvifolia</t>
  </si>
  <si>
    <t>Zanthoxillum fogora</t>
  </si>
  <si>
    <t>Rapanea ferruginea</t>
  </si>
  <si>
    <t>Sapium glandulosum</t>
  </si>
  <si>
    <t>Maytenus officinalis</t>
  </si>
  <si>
    <t>Casa rosa</t>
  </si>
  <si>
    <t>Margem esquerda</t>
  </si>
  <si>
    <t>Casearia lasiophyla</t>
  </si>
  <si>
    <t>L 9</t>
  </si>
  <si>
    <t>APP prox. Ao horto</t>
  </si>
  <si>
    <t>?</t>
  </si>
  <si>
    <t>Christensonella vitelliniflora</t>
  </si>
  <si>
    <t>Sinningia sp.</t>
  </si>
  <si>
    <t>Pleurothalis sp.</t>
  </si>
  <si>
    <t>Oncidium flexuosum</t>
  </si>
  <si>
    <t>Cyclopogon congestus</t>
  </si>
  <si>
    <t>Asplenium claussenii</t>
  </si>
  <si>
    <t>0519479/7331027</t>
  </si>
  <si>
    <t>Liana indeterminada</t>
  </si>
  <si>
    <t>0519529/7339445</t>
  </si>
  <si>
    <t xml:space="preserve">Gochnatia polymorpha (Less.) Cabrera </t>
  </si>
  <si>
    <t>0519444/7330983</t>
  </si>
  <si>
    <t xml:space="preserve">Lafoensia pacari A. St.-Hil. </t>
  </si>
  <si>
    <t>Alastroemeriaceae</t>
  </si>
  <si>
    <t>(Spreng.) Mez.</t>
  </si>
  <si>
    <t>(Rich.) Nees</t>
  </si>
  <si>
    <t xml:space="preserve">(Benth.) </t>
  </si>
  <si>
    <t>(Ruiz &amp; Pav.) Mez</t>
  </si>
  <si>
    <t>Sorocea bonplandii</t>
  </si>
  <si>
    <t>(Baill.) W.C. Burger, Lanjow &amp; Boer</t>
  </si>
  <si>
    <t>(L.) D.Don &amp; Steud.</t>
  </si>
  <si>
    <t>Sapium glandulatum</t>
  </si>
  <si>
    <t>(Vell.) Pax</t>
  </si>
  <si>
    <t>Engl.</t>
  </si>
  <si>
    <t>Celtis fluminensis</t>
  </si>
  <si>
    <t>Carauta</t>
  </si>
  <si>
    <t>(Vell.) Brenan</t>
  </si>
  <si>
    <t>Tiliaceae</t>
  </si>
  <si>
    <t>Mart. &amp; Zuc.</t>
  </si>
  <si>
    <t>Alchornea sidifolia</t>
  </si>
  <si>
    <t>Müll. Arg.</t>
  </si>
  <si>
    <t>(A. St.-Hill.) Radlk.</t>
  </si>
  <si>
    <t>Ficus glabra</t>
  </si>
  <si>
    <t>Ficus guaranitica</t>
  </si>
  <si>
    <t>Chad.</t>
  </si>
  <si>
    <t>Styraceae</t>
  </si>
  <si>
    <t>Styrax acuminatus</t>
  </si>
  <si>
    <t>Pohl</t>
  </si>
  <si>
    <t>Solanum mauritianum</t>
  </si>
  <si>
    <t>Scop.</t>
  </si>
  <si>
    <t>(L.) Blume</t>
  </si>
  <si>
    <t>Selaginellaceae</t>
  </si>
  <si>
    <t>Maranthaceae sp.</t>
  </si>
  <si>
    <t>Heliconiaceae</t>
  </si>
  <si>
    <t>Eupodium kaulesii</t>
  </si>
  <si>
    <t>Marattiaceae</t>
  </si>
  <si>
    <t>Doryopteris magestosa</t>
  </si>
  <si>
    <t>Diplazium cristatum</t>
  </si>
  <si>
    <t>Dennstaedtia obtusifolia</t>
  </si>
  <si>
    <t>Dennstaedtiacee</t>
  </si>
  <si>
    <t>Dennstaedtia globulifera</t>
  </si>
  <si>
    <t>Cannaceae</t>
  </si>
  <si>
    <t>Blechnum acutum</t>
  </si>
  <si>
    <t>0, 825</t>
  </si>
  <si>
    <t>Sp</t>
  </si>
  <si>
    <t>Erytroxylaceae</t>
  </si>
  <si>
    <t>Laxmanniaceae</t>
  </si>
  <si>
    <t>Simaroubaceae</t>
  </si>
  <si>
    <t>Determinação</t>
  </si>
  <si>
    <r>
      <t xml:space="preserve">Alsophyla </t>
    </r>
    <r>
      <rPr>
        <sz val="8"/>
        <color indexed="8"/>
        <rFont val="Arial"/>
        <family val="2"/>
      </rPr>
      <t xml:space="preserve">cf. </t>
    </r>
    <r>
      <rPr>
        <i/>
        <sz val="8"/>
        <color indexed="8"/>
        <rFont val="Arial"/>
        <family val="2"/>
      </rPr>
      <t>capensis</t>
    </r>
  </si>
  <si>
    <r>
      <t xml:space="preserve">Begonia </t>
    </r>
    <r>
      <rPr>
        <sz val="8"/>
        <color indexed="8"/>
        <rFont val="Arial"/>
        <family val="2"/>
      </rPr>
      <t>sp.</t>
    </r>
  </si>
  <si>
    <r>
      <t xml:space="preserve">Canna </t>
    </r>
    <r>
      <rPr>
        <sz val="8"/>
        <color indexed="8"/>
        <rFont val="Arial"/>
        <family val="2"/>
      </rPr>
      <t>sp.</t>
    </r>
  </si>
  <si>
    <r>
      <t xml:space="preserve">Ctenitis distans </t>
    </r>
    <r>
      <rPr>
        <sz val="8"/>
        <color indexed="8"/>
        <rFont val="Arial"/>
        <family val="2"/>
      </rPr>
      <t>(Brack.) Ching</t>
    </r>
  </si>
  <si>
    <r>
      <t xml:space="preserve">Ctenitis falciculata </t>
    </r>
    <r>
      <rPr>
        <sz val="8"/>
        <color indexed="8"/>
        <rFont val="Arial"/>
        <family val="2"/>
      </rPr>
      <t>(Raddi) Ching</t>
    </r>
  </si>
  <si>
    <r>
      <t xml:space="preserve">Cyathea atrovirens </t>
    </r>
    <r>
      <rPr>
        <sz val="8"/>
        <color indexed="8"/>
        <rFont val="Arial"/>
        <family val="2"/>
      </rPr>
      <t>(Langsd. &amp; Fisch.) Domin</t>
    </r>
  </si>
  <si>
    <r>
      <t xml:space="preserve">Cyathea </t>
    </r>
    <r>
      <rPr>
        <sz val="8"/>
        <color indexed="8"/>
        <rFont val="Arial"/>
        <family val="2"/>
      </rPr>
      <t>sp.</t>
    </r>
  </si>
  <si>
    <r>
      <t xml:space="preserve">Dichorisandra thyrsiflora </t>
    </r>
    <r>
      <rPr>
        <sz val="8"/>
        <color indexed="8"/>
        <rFont val="Arial"/>
        <family val="2"/>
      </rPr>
      <t>Mik.</t>
    </r>
    <r>
      <rPr>
        <i/>
        <sz val="8"/>
        <color indexed="8"/>
        <rFont val="Arial"/>
        <family val="2"/>
      </rPr>
      <t xml:space="preserve"> </t>
    </r>
  </si>
  <si>
    <r>
      <t xml:space="preserve">Dicksonia sellowiana </t>
    </r>
    <r>
      <rPr>
        <sz val="8"/>
        <color indexed="8"/>
        <rFont val="Arial"/>
        <family val="2"/>
      </rPr>
      <t>Hook.</t>
    </r>
  </si>
  <si>
    <r>
      <t xml:space="preserve">Didymochlaena truncatula </t>
    </r>
    <r>
      <rPr>
        <sz val="8"/>
        <color indexed="8"/>
        <rFont val="Arial"/>
        <family val="2"/>
      </rPr>
      <t>(Sw.) J. Smith</t>
    </r>
  </si>
  <si>
    <r>
      <t>Diplazium ambiguum</t>
    </r>
    <r>
      <rPr>
        <sz val="8"/>
        <color indexed="8"/>
        <rFont val="Arial"/>
        <family val="2"/>
      </rPr>
      <t xml:space="preserve"> Raddi</t>
    </r>
  </si>
  <si>
    <r>
      <t xml:space="preserve">Heliconia </t>
    </r>
    <r>
      <rPr>
        <sz val="8"/>
        <color indexed="8"/>
        <rFont val="Arial"/>
        <family val="2"/>
      </rPr>
      <t>sp. (Caite)</t>
    </r>
  </si>
  <si>
    <r>
      <t xml:space="preserve">Lastreopsis amplissima </t>
    </r>
    <r>
      <rPr>
        <sz val="8"/>
        <color indexed="8"/>
        <rFont val="Arial"/>
        <family val="2"/>
      </rPr>
      <t>(C. Presl) Tindale</t>
    </r>
  </si>
  <si>
    <r>
      <t xml:space="preserve">Lastreopsis effusa </t>
    </r>
    <r>
      <rPr>
        <sz val="8"/>
        <color indexed="8"/>
        <rFont val="Arial"/>
        <family val="2"/>
      </rPr>
      <t>(Sw.) Trindale</t>
    </r>
  </si>
  <si>
    <r>
      <t xml:space="preserve">Megalastrum connexum </t>
    </r>
    <r>
      <rPr>
        <sz val="8"/>
        <color indexed="8"/>
        <rFont val="Arial"/>
        <family val="2"/>
      </rPr>
      <t>(Kaulf.) A.R. Sm.</t>
    </r>
  </si>
  <si>
    <r>
      <t xml:space="preserve">Megalastrum </t>
    </r>
    <r>
      <rPr>
        <sz val="8"/>
        <color indexed="8"/>
        <rFont val="Arial"/>
        <family val="2"/>
      </rPr>
      <t>sp.</t>
    </r>
  </si>
  <si>
    <r>
      <t>Piper</t>
    </r>
    <r>
      <rPr>
        <sz val="8"/>
        <color indexed="8"/>
        <rFont val="Arial"/>
        <family val="2"/>
      </rPr>
      <t xml:space="preserve"> cf. </t>
    </r>
    <r>
      <rPr>
        <i/>
        <sz val="8"/>
        <color indexed="8"/>
        <rFont val="Arial"/>
        <family val="2"/>
      </rPr>
      <t>fissicata</t>
    </r>
  </si>
  <si>
    <r>
      <t xml:space="preserve">Piper </t>
    </r>
    <r>
      <rPr>
        <sz val="8"/>
        <color indexed="8"/>
        <rFont val="Arial"/>
        <family val="2"/>
      </rPr>
      <t>sp.</t>
    </r>
  </si>
  <si>
    <r>
      <t xml:space="preserve">Pteris deflexa </t>
    </r>
    <r>
      <rPr>
        <sz val="8"/>
        <color indexed="8"/>
        <rFont val="Arial"/>
        <family val="2"/>
      </rPr>
      <t>Link.</t>
    </r>
  </si>
  <si>
    <r>
      <t>Selaginella</t>
    </r>
    <r>
      <rPr>
        <sz val="8"/>
        <color indexed="8"/>
        <rFont val="Arial"/>
        <family val="2"/>
      </rPr>
      <t xml:space="preserve"> sp.</t>
    </r>
  </si>
  <si>
    <r>
      <t xml:space="preserve">Tectaria pilosa </t>
    </r>
    <r>
      <rPr>
        <sz val="8"/>
        <color indexed="8"/>
        <rFont val="Arial"/>
        <family val="2"/>
      </rPr>
      <t>(Fée) R.C. Moran</t>
    </r>
  </si>
  <si>
    <r>
      <t xml:space="preserve">Vandenboschia radicans </t>
    </r>
    <r>
      <rPr>
        <sz val="8"/>
        <color indexed="8"/>
        <rFont val="Arial"/>
        <family val="2"/>
      </rPr>
      <t>(Sw.) Copel.</t>
    </r>
  </si>
  <si>
    <t>lote 6</t>
  </si>
  <si>
    <r>
      <t xml:space="preserve">Inga striata </t>
    </r>
    <r>
      <rPr>
        <sz val="8"/>
        <color theme="1"/>
        <rFont val="Arial"/>
        <family val="2"/>
      </rPr>
      <t>Benth</t>
    </r>
  </si>
  <si>
    <r>
      <t>Zanthoxylum rhoifolium</t>
    </r>
    <r>
      <rPr>
        <sz val="8"/>
        <color theme="1"/>
        <rFont val="Arial"/>
        <family val="2"/>
      </rPr>
      <t>Lam.</t>
    </r>
  </si>
  <si>
    <r>
      <t>Schinus terenbinthifolius</t>
    </r>
    <r>
      <rPr>
        <sz val="8"/>
        <color theme="1"/>
        <rFont val="Arial"/>
        <family val="2"/>
      </rPr>
      <t>Raddi</t>
    </r>
  </si>
  <si>
    <r>
      <t>Syagrus romanzoffiana</t>
    </r>
    <r>
      <rPr>
        <sz val="8"/>
        <color theme="1"/>
        <rFont val="Arial"/>
        <family val="2"/>
      </rPr>
      <t>(Cham.) Glassm.</t>
    </r>
  </si>
  <si>
    <r>
      <t>Cedrela fissilis</t>
    </r>
    <r>
      <rPr>
        <sz val="8"/>
        <color theme="1"/>
        <rFont val="Arial"/>
        <family val="2"/>
      </rPr>
      <t>Vell.</t>
    </r>
  </si>
  <si>
    <r>
      <t>Myrsine</t>
    </r>
    <r>
      <rPr>
        <sz val="8"/>
        <color theme="1"/>
        <rFont val="Arial"/>
        <family val="2"/>
      </rPr>
      <t>sp.</t>
    </r>
  </si>
  <si>
    <r>
      <t xml:space="preserve">Phytolaca dioica </t>
    </r>
    <r>
      <rPr>
        <sz val="8"/>
        <color theme="1"/>
        <rFont val="Arial"/>
        <family val="2"/>
      </rPr>
      <t>L.</t>
    </r>
  </si>
  <si>
    <r>
      <t>Zanthoxylumr hoifolium</t>
    </r>
    <r>
      <rPr>
        <sz val="8"/>
        <color theme="1"/>
        <rFont val="Arial"/>
        <family val="2"/>
      </rPr>
      <t>Lam.</t>
    </r>
  </si>
  <si>
    <t>Ctenanthe muellerii Petersen</t>
  </si>
  <si>
    <t>Eupodium kaulfussii (J. Sm.) Hook.</t>
  </si>
  <si>
    <t>Pteris deflexa Link</t>
  </si>
  <si>
    <r>
      <t>Blechnum acutum</t>
    </r>
    <r>
      <rPr>
        <sz val="8"/>
        <rFont val="Arial"/>
        <family val="2"/>
      </rPr>
      <t xml:space="preserve"> (Desv.) Mett.</t>
    </r>
  </si>
  <si>
    <r>
      <t xml:space="preserve">Dichorisandra thyrsiflora </t>
    </r>
    <r>
      <rPr>
        <sz val="8"/>
        <color rgb="FF000000"/>
        <rFont val="Arial"/>
        <family val="2"/>
      </rPr>
      <t>Mik.</t>
    </r>
    <r>
      <rPr>
        <i/>
        <sz val="8"/>
        <color rgb="FF000000"/>
        <rFont val="Arial"/>
        <family val="2"/>
      </rPr>
      <t xml:space="preserve"> </t>
    </r>
  </si>
  <si>
    <r>
      <rPr>
        <i/>
        <sz val="8"/>
        <color theme="1"/>
        <rFont val="Arial"/>
        <family val="2"/>
      </rPr>
      <t>Alsophila setosa</t>
    </r>
    <r>
      <rPr>
        <sz val="8"/>
        <color theme="1"/>
        <rFont val="Arial"/>
        <family val="2"/>
      </rPr>
      <t xml:space="preserve"> Kaulf.</t>
    </r>
  </si>
  <si>
    <r>
      <rPr>
        <i/>
        <sz val="8"/>
        <rFont val="Arial"/>
        <family val="2"/>
      </rPr>
      <t>Dennstaedtia globulifera</t>
    </r>
    <r>
      <rPr>
        <sz val="8"/>
        <rFont val="Arial"/>
        <family val="2"/>
      </rPr>
      <t xml:space="preserve"> (Poir.) Hieron.</t>
    </r>
  </si>
  <si>
    <r>
      <t xml:space="preserve">Dennstaedtia obtusifolia </t>
    </r>
    <r>
      <rPr>
        <sz val="8"/>
        <rFont val="Arial"/>
        <family val="2"/>
      </rPr>
      <t>(Willd.) T. Moore</t>
    </r>
  </si>
  <si>
    <r>
      <t>Diplazium cristatum</t>
    </r>
    <r>
      <rPr>
        <sz val="8"/>
        <color rgb="FF000000"/>
        <rFont val="Arial"/>
        <family val="2"/>
      </rPr>
      <t xml:space="preserve"> (Desr.) Alston</t>
    </r>
  </si>
  <si>
    <t>Barbosella cogniauxiana</t>
  </si>
  <si>
    <t>Pecluma filicula</t>
  </si>
  <si>
    <t>Antigramma balansae</t>
  </si>
  <si>
    <t>Asplenium claussenii Hieron.</t>
  </si>
  <si>
    <t>Blechnum acutum (Desv.) Mett.</t>
  </si>
  <si>
    <t>Didymochlaena truncatula (Sw.) J. Smith</t>
  </si>
  <si>
    <t>Megalastrum connexum (Kaulf.) A.R. Sm.</t>
  </si>
  <si>
    <t>Tectaria pilosa (Fée) R.C. Moran</t>
  </si>
  <si>
    <t>Calathea sp.</t>
  </si>
  <si>
    <t>Calathea monophylla (Vell.) Körn</t>
  </si>
  <si>
    <t>Niphidium crassifolium (L.) Lellinger</t>
  </si>
  <si>
    <t>Adiantopsis radiata (L.) Fée</t>
  </si>
  <si>
    <t>Pteris denticulata Sw.</t>
  </si>
  <si>
    <t>Thelypteris amambayensis</t>
  </si>
  <si>
    <t>Diplazium ambiguum Raddi</t>
  </si>
  <si>
    <t>Diplazium cristatum (Desr.) Alston</t>
  </si>
  <si>
    <t>Anarcadiaceae</t>
  </si>
  <si>
    <t>0533502/7331058</t>
  </si>
  <si>
    <r>
      <t xml:space="preserve">Zanthoxylum rhoifolium </t>
    </r>
    <r>
      <rPr>
        <sz val="8"/>
        <color theme="1"/>
        <rFont val="Arial"/>
        <family val="2"/>
      </rPr>
      <t>Lam.</t>
    </r>
  </si>
  <si>
    <t>0521133/7334378</t>
  </si>
  <si>
    <t>Phytolacaceae</t>
  </si>
  <si>
    <r>
      <t xml:space="preserve">Phytolacca dioica </t>
    </r>
    <r>
      <rPr>
        <sz val="8"/>
        <color theme="1"/>
        <rFont val="Arial"/>
        <family val="2"/>
      </rPr>
      <t>L.</t>
    </r>
  </si>
  <si>
    <t>0521139/7334381</t>
  </si>
  <si>
    <t>0519106/7331538</t>
  </si>
  <si>
    <t>Styracaceae</t>
  </si>
  <si>
    <t>0522074/7326187</t>
  </si>
  <si>
    <t>0522073/7326184</t>
  </si>
  <si>
    <t>0525507/7338464</t>
  </si>
  <si>
    <r>
      <rPr>
        <i/>
        <sz val="8"/>
        <color theme="1"/>
        <rFont val="Arial"/>
        <family val="2"/>
      </rPr>
      <t>Nectandra megapotamica</t>
    </r>
    <r>
      <rPr>
        <sz val="8"/>
        <color theme="1"/>
        <rFont val="Arial"/>
        <family val="2"/>
      </rPr>
      <t>(Spreng.) Mez</t>
    </r>
  </si>
  <si>
    <t xml:space="preserve">0519021/7331903 </t>
  </si>
  <si>
    <t xml:space="preserve">0519091/7331875 </t>
  </si>
  <si>
    <t xml:space="preserve">0524190/7329714 </t>
  </si>
  <si>
    <r>
      <rPr>
        <i/>
        <sz val="8"/>
        <color theme="1"/>
        <rFont val="Arial"/>
        <family val="2"/>
      </rPr>
      <t xml:space="preserve">Sesbanea punicea </t>
    </r>
    <r>
      <rPr>
        <sz val="8"/>
        <color theme="1"/>
        <rFont val="Arial"/>
        <family val="2"/>
      </rPr>
      <t>(Cav.) Benth</t>
    </r>
  </si>
  <si>
    <t>0524247/7338167</t>
  </si>
  <si>
    <t>Adenesky-Filho, E.; Ariati, V.; Bonaldi, R.A.</t>
  </si>
  <si>
    <t>Ariati, V.; Adenesky-Filho, E.; Bonaldi, R.A.</t>
  </si>
  <si>
    <t>Ariati, V.;  Bonaldi, R.A.; Adenesky-Filho, E.;</t>
  </si>
  <si>
    <t xml:space="preserve">Trichilia casaretti </t>
  </si>
  <si>
    <t>C.DC.</t>
  </si>
  <si>
    <t>(Spreng) Mez</t>
  </si>
  <si>
    <t>Serjania laruotteana</t>
  </si>
  <si>
    <t>Bonaldi, R. A.</t>
  </si>
  <si>
    <t>Bunchosia pallescens</t>
  </si>
  <si>
    <t>St.-Hil.</t>
  </si>
  <si>
    <t>Michelon, C.B.</t>
  </si>
  <si>
    <t>Bonaldi, R.A.; Lozano, E.D.</t>
  </si>
  <si>
    <t xml:space="preserve">Sebastiania commersoniana  </t>
  </si>
  <si>
    <t>(Baill.) L.B.Sm. &amp; Dow.</t>
  </si>
  <si>
    <t>Myrceugenia euosma</t>
  </si>
  <si>
    <t>Lamanonia ternata</t>
  </si>
  <si>
    <t>Lozano, E.D.</t>
  </si>
  <si>
    <t>(DC.) Kiaersk</t>
  </si>
  <si>
    <t>Ariati, V.; Lozano, E.D.</t>
  </si>
  <si>
    <t>Eugenia pyriformes</t>
  </si>
  <si>
    <t>Selusniaki, M.; Lozano, E.D.</t>
  </si>
  <si>
    <t>Selusniaki,M; Lozano, E.D.</t>
  </si>
  <si>
    <t>Cybistax antisyphilitica</t>
  </si>
  <si>
    <t>(Mart) Mart</t>
  </si>
  <si>
    <t>Selusniaki, M;Lozano, E.D.</t>
  </si>
  <si>
    <t xml:space="preserve">Lonchocarpus campestris </t>
  </si>
  <si>
    <t>Mart. ex. Benth</t>
  </si>
  <si>
    <t>Bonaldi,R.A.;Michelon, C.B.</t>
  </si>
  <si>
    <t>Manettia cordifolia</t>
  </si>
  <si>
    <t>Mart</t>
  </si>
  <si>
    <t>Piper arboreum</t>
  </si>
  <si>
    <t>Aubl.</t>
  </si>
  <si>
    <t>Schodat</t>
  </si>
  <si>
    <t>Link.</t>
  </si>
  <si>
    <t>Helicteres brevispira</t>
  </si>
  <si>
    <t>A.St.Hil.</t>
  </si>
  <si>
    <t>Selusniaki,M.</t>
  </si>
  <si>
    <t>Dalechampia sp.</t>
  </si>
  <si>
    <t>Chrysophyllum gonocarpum</t>
  </si>
  <si>
    <t>(Mart. &amp; Eichler ex Miq) Engl.</t>
  </si>
  <si>
    <t xml:space="preserve">Myrcia albescens </t>
  </si>
  <si>
    <t>(Alain) Alain</t>
  </si>
  <si>
    <t>Bonaldi, R.A.;Michelon, C.</t>
  </si>
  <si>
    <t>Manihot grahamii</t>
  </si>
  <si>
    <t>Hook</t>
  </si>
  <si>
    <t>Michelon, C.; Bonaldi, R.A.</t>
  </si>
  <si>
    <t>Casearia obliqua</t>
  </si>
  <si>
    <t xml:space="preserve">Symplocos tenuifolia </t>
  </si>
  <si>
    <t>Bonaldi,R.A.</t>
  </si>
  <si>
    <t>Cryptocarpa aschersoniana</t>
  </si>
  <si>
    <t>Michelon, C.; Bonaldi, .R.A.</t>
  </si>
  <si>
    <t>Solanum pseudoquina</t>
  </si>
  <si>
    <t>Ocotea dyospinifolia</t>
  </si>
  <si>
    <t>(Meins) Mez</t>
  </si>
  <si>
    <t>Bonaldi, R.A.; Michelon, C.</t>
  </si>
  <si>
    <t>Lonchocarpus subglaucescens</t>
  </si>
  <si>
    <t>Mart. ex Benth</t>
  </si>
  <si>
    <t>(A.St.-Hil.) A. Juss. Ex Mart</t>
  </si>
  <si>
    <t>Bonaldi, R.A.; Perret, L.</t>
  </si>
  <si>
    <t>Lozano, E..</t>
  </si>
  <si>
    <t>Phoradendron crassifolium</t>
  </si>
  <si>
    <t>Persea willdenovii</t>
  </si>
  <si>
    <t>Kostern</t>
  </si>
  <si>
    <t>Inga striata</t>
  </si>
  <si>
    <t>Benth</t>
  </si>
  <si>
    <t>Bonaldi, R.A.; Canestraro, B.K.</t>
  </si>
  <si>
    <t>Lonchocarpus cultnatus</t>
  </si>
  <si>
    <t>Chrysolaena platensis</t>
  </si>
  <si>
    <t>Aparisthmium cordatum</t>
  </si>
  <si>
    <t>(A.Juss) Baill.</t>
  </si>
  <si>
    <t>Celtis iguanaea</t>
  </si>
  <si>
    <t>Manettia ruteo-rubra</t>
  </si>
  <si>
    <t>Selusniaki,M.; Ariati, V.;Michelon, C.; Bonaldi, R.A.</t>
  </si>
  <si>
    <t>Selusniaki,M.; Ariati, V.;Michelon, C.; Bonaldi, R.A</t>
  </si>
  <si>
    <t>Pithecocthenium echinatum</t>
  </si>
  <si>
    <t>Combretum fruticosum</t>
  </si>
  <si>
    <t>Michelon, C.; Selusniaki, M.</t>
  </si>
  <si>
    <t>Sinningia leucotricha</t>
  </si>
  <si>
    <t>Lozano, E.D.; Michelon, C.</t>
  </si>
  <si>
    <t>Rudgea parquioides</t>
  </si>
  <si>
    <t>Picramnia parviflora</t>
  </si>
  <si>
    <t xml:space="preserve">Myrcia arborescens </t>
  </si>
  <si>
    <t>Inga sessilis</t>
  </si>
  <si>
    <t xml:space="preserve">myrsine umbellata </t>
  </si>
  <si>
    <t>lozano, E.D.</t>
  </si>
  <si>
    <t>Lozano, E.D.; Ariati, V.</t>
  </si>
  <si>
    <t>St.Hil.</t>
  </si>
  <si>
    <t>lozano, E.D. ; Ariati, V.</t>
  </si>
  <si>
    <t xml:space="preserve">Myrsine umbellata </t>
  </si>
  <si>
    <t>Perret, L.</t>
  </si>
  <si>
    <t>Machaerium paraguariense</t>
  </si>
  <si>
    <t>Hassl</t>
  </si>
  <si>
    <t>Rhamnus espaerosperma</t>
  </si>
  <si>
    <t>Bochorny, T.</t>
  </si>
  <si>
    <t>Rollinea sylvatica</t>
  </si>
  <si>
    <t>Sinnigia leucotricha</t>
  </si>
  <si>
    <t>Tillandsia crocata</t>
  </si>
  <si>
    <t>Leandra regnelli</t>
  </si>
  <si>
    <t>Vernonia tweediana</t>
  </si>
  <si>
    <t>Maytenus aquifolium</t>
  </si>
  <si>
    <t>1012/11</t>
  </si>
  <si>
    <t xml:space="preserve">Phyllanthus sellowianus </t>
  </si>
  <si>
    <t>Ariati, V,; Lozano, E.D.</t>
  </si>
  <si>
    <t xml:space="preserve">Sesbatiana schottiana </t>
  </si>
  <si>
    <t>Brunfelsia uniflora</t>
  </si>
  <si>
    <t>Senna bicapsularis</t>
  </si>
  <si>
    <t>Malpighiaceae</t>
  </si>
  <si>
    <t>Cunoniaceae</t>
  </si>
  <si>
    <t>Flaucortiaceae</t>
  </si>
  <si>
    <t>Symplocaceae</t>
  </si>
  <si>
    <t>Viscaceae</t>
  </si>
  <si>
    <t>Combretaceae</t>
  </si>
  <si>
    <t>Celastraceae</t>
  </si>
  <si>
    <t>Euphorbiacerae</t>
  </si>
  <si>
    <r>
      <t>Alchornea triplinervia</t>
    </r>
    <r>
      <rPr>
        <sz val="8"/>
        <color theme="1"/>
        <rFont val="Arial"/>
        <family val="2"/>
      </rPr>
      <t xml:space="preserve"> (Spreng.) Mull. Arg.</t>
    </r>
  </si>
  <si>
    <r>
      <t xml:space="preserve">Trema micrantha </t>
    </r>
    <r>
      <rPr>
        <sz val="8"/>
        <color theme="1"/>
        <rFont val="Arial"/>
        <family val="2"/>
      </rPr>
      <t>L.</t>
    </r>
  </si>
  <si>
    <r>
      <t>Ficus guaranitica</t>
    </r>
    <r>
      <rPr>
        <sz val="8"/>
        <color theme="1"/>
        <rFont val="Arial"/>
        <family val="2"/>
      </rPr>
      <t xml:space="preserve"> Chodat</t>
    </r>
  </si>
  <si>
    <t>Aquifoliaceae</t>
  </si>
  <si>
    <r>
      <t>Ilex brevicuspis</t>
    </r>
    <r>
      <rPr>
        <sz val="8"/>
        <color theme="1"/>
        <rFont val="Arial"/>
        <family val="2"/>
      </rPr>
      <t xml:space="preserve"> Reissek</t>
    </r>
  </si>
  <si>
    <r>
      <t xml:space="preserve">Persea willdenovii </t>
    </r>
    <r>
      <rPr>
        <sz val="8"/>
        <color theme="1"/>
        <rFont val="Arial"/>
        <family val="2"/>
      </rPr>
      <t>Kosterm.</t>
    </r>
  </si>
  <si>
    <r>
      <t>Zanthoxylum rhoifolium</t>
    </r>
    <r>
      <rPr>
        <sz val="8"/>
        <color theme="1"/>
        <rFont val="Arial"/>
        <family val="2"/>
      </rPr>
      <t xml:space="preserve"> Lam.</t>
    </r>
  </si>
  <si>
    <t>lote</t>
  </si>
  <si>
    <r>
      <t xml:space="preserve">Schinus terenbinthifolius </t>
    </r>
    <r>
      <rPr>
        <sz val="8"/>
        <color theme="1"/>
        <rFont val="Arial"/>
        <family val="2"/>
      </rPr>
      <t>Raddi</t>
    </r>
  </si>
  <si>
    <r>
      <t>Myrsine ferruginea</t>
    </r>
    <r>
      <rPr>
        <sz val="8"/>
        <color theme="1"/>
        <rFont val="Arial"/>
        <family val="2"/>
      </rPr>
      <t xml:space="preserve"> (Ruiz &amp; Pav.) Spreng.</t>
    </r>
  </si>
  <si>
    <t>estrada da mina</t>
  </si>
  <si>
    <r>
      <t>Campomanesia guazumifolia</t>
    </r>
    <r>
      <rPr>
        <sz val="8"/>
        <color theme="1"/>
        <rFont val="Arial"/>
        <family val="2"/>
      </rPr>
      <t xml:space="preserve"> (Cambess.) O. Berg</t>
    </r>
  </si>
  <si>
    <r>
      <t xml:space="preserve">Solanum </t>
    </r>
    <r>
      <rPr>
        <sz val="8"/>
        <color theme="1"/>
        <rFont val="Arial"/>
        <family val="2"/>
      </rPr>
      <t>sp.</t>
    </r>
  </si>
  <si>
    <r>
      <t xml:space="preserve">Cordyline spectabilis </t>
    </r>
    <r>
      <rPr>
        <sz val="8"/>
        <color theme="1"/>
        <rFont val="Arial"/>
        <family val="2"/>
      </rPr>
      <t>Kunth &amp; C. D. Bouché</t>
    </r>
    <r>
      <rPr>
        <i/>
        <sz val="8"/>
        <color theme="1"/>
        <rFont val="Arial"/>
        <family val="2"/>
      </rPr>
      <t xml:space="preserve"> </t>
    </r>
  </si>
  <si>
    <t>estrada palmital</t>
  </si>
  <si>
    <t>lote 7</t>
  </si>
  <si>
    <r>
      <t>Nectandra lanceolata</t>
    </r>
    <r>
      <rPr>
        <sz val="8"/>
        <color theme="1"/>
        <rFont val="Arial"/>
        <family val="2"/>
      </rPr>
      <t>Ness &amp; Mart.</t>
    </r>
  </si>
  <si>
    <t>Lozano, E. D.</t>
  </si>
  <si>
    <t>(L.) D. Don ex Steud.</t>
  </si>
  <si>
    <t>Croton urucurana</t>
  </si>
  <si>
    <t>Baill.</t>
  </si>
  <si>
    <t>Ariati, V. , Michelon, C.</t>
  </si>
  <si>
    <t>Selusniaki, M</t>
  </si>
  <si>
    <t>Eugenia leitonii</t>
  </si>
  <si>
    <t>Nectrandra lanceolata</t>
  </si>
  <si>
    <t>Miconia pilosa</t>
  </si>
  <si>
    <t>Leucaena leucocephala</t>
  </si>
  <si>
    <t>Erythrina crista-galli</t>
  </si>
  <si>
    <t>Ormosia arborea</t>
  </si>
  <si>
    <t>(Vell.) Harms</t>
  </si>
  <si>
    <t>Adenesky-Filho, E.</t>
  </si>
  <si>
    <t>Adenesky-Filho, E.; Bonaldi, R.A.</t>
  </si>
  <si>
    <t>Alchornea triplinervia</t>
  </si>
  <si>
    <t>(Spreng.) Mull. Arg.</t>
  </si>
  <si>
    <t>Caesalpinia spinosa</t>
  </si>
  <si>
    <t>Tillandsia aeranthos</t>
  </si>
  <si>
    <t>(Loisel.) L. B. Sm.</t>
  </si>
  <si>
    <t>Ariati, V.; Michelon, C.</t>
  </si>
  <si>
    <t>Selusniaki, M. &amp; Adenesky-Filho, E.</t>
  </si>
  <si>
    <t>Acalypha gracilis</t>
  </si>
  <si>
    <t>Justicia brasiliana</t>
  </si>
  <si>
    <t>Roth</t>
  </si>
  <si>
    <t>Leandra australis</t>
  </si>
  <si>
    <t>Nectandra lanceolata</t>
  </si>
  <si>
    <t>Piper gaudichaudianum</t>
  </si>
  <si>
    <t>Sida rhombifolia</t>
  </si>
  <si>
    <t>Cotareli, V.</t>
  </si>
  <si>
    <t>2011.</t>
  </si>
  <si>
    <t>Essenbeckia febrifuga</t>
  </si>
  <si>
    <t>Erythrina speciosa</t>
  </si>
  <si>
    <t>Ilex brevicuspis</t>
  </si>
  <si>
    <t>Lozano, E. D.; Selusniaki, M.</t>
  </si>
  <si>
    <t>Sarcoglotis ventricosa</t>
  </si>
  <si>
    <t>Molinedia clavigera</t>
  </si>
  <si>
    <t>Tul.</t>
  </si>
  <si>
    <t>A. St.-Hil.</t>
  </si>
  <si>
    <t>Eichler.</t>
  </si>
  <si>
    <t>(Vell.) A. M. G. Azevedo</t>
  </si>
  <si>
    <t>Ariati, V.; Selusniaki, M.</t>
  </si>
  <si>
    <t>Brotto, M.</t>
  </si>
  <si>
    <t>Cordia ecalyculata</t>
  </si>
  <si>
    <t>Campanulaceae</t>
  </si>
  <si>
    <t>Siphocampylus fimbriatus</t>
  </si>
  <si>
    <t>Philodendron bipinatifidum</t>
  </si>
  <si>
    <t>Tillandsia tricholepis</t>
  </si>
  <si>
    <t>Baker</t>
  </si>
  <si>
    <t>Brand</t>
  </si>
  <si>
    <t>Acanthostachys strobilacea</t>
  </si>
  <si>
    <t>Link. Klotzch. &amp; Otto.</t>
  </si>
  <si>
    <t>Billbergia nutans</t>
  </si>
  <si>
    <t>H. Wendl. Ex Regel</t>
  </si>
  <si>
    <t>Aechemea disticantha</t>
  </si>
  <si>
    <t>Reissek</t>
  </si>
  <si>
    <t>Canestraro, B. K.; Ariati, V.; Bonaldi, R. A.</t>
  </si>
  <si>
    <t>Bonaldi, R. A.; Selusniaki, M.</t>
  </si>
  <si>
    <t>Vitex megapotamica</t>
  </si>
  <si>
    <t>(Spreng.) Moldenke</t>
  </si>
  <si>
    <t>Lozano, E.</t>
  </si>
  <si>
    <t>Reiss</t>
  </si>
  <si>
    <t>Esembeckia febrifuga</t>
  </si>
  <si>
    <t>(A. St.-Hil.) A. Juss ex Mart.</t>
  </si>
  <si>
    <t>Ness</t>
  </si>
  <si>
    <t>Bonaldi, R. A.; Canestraro, B. K.</t>
  </si>
  <si>
    <t>Lozano, E. D.; Ariati, V.</t>
  </si>
  <si>
    <t>Ocotea dyospirifolia</t>
  </si>
  <si>
    <t>(Meisn.) Mez</t>
  </si>
  <si>
    <t>Bonaldi, R.; Perret, L.</t>
  </si>
  <si>
    <t>Michelon, C.; Ariati, V.</t>
  </si>
  <si>
    <t>Carica quercifolia</t>
  </si>
  <si>
    <t>(A. St.-Hill.) Hieron</t>
  </si>
  <si>
    <t>Selusniaki, M.; Bonaldi, R. A.</t>
  </si>
  <si>
    <t>Elmor, T.</t>
  </si>
  <si>
    <t>fabaceae</t>
  </si>
  <si>
    <t>Myrsine umbellata</t>
  </si>
  <si>
    <t>Nectandra megapotanica</t>
  </si>
  <si>
    <t>Phoradendron lenearifolium</t>
  </si>
  <si>
    <t>Lozano, E. D.; Michelon, C.</t>
  </si>
  <si>
    <t>Ariati, V; Lozano, E. D.</t>
  </si>
  <si>
    <t>Mart. Ex Benth.</t>
  </si>
  <si>
    <t>Campomanesia guatumifolia</t>
  </si>
  <si>
    <t>(Cambess.) O. Berg.</t>
  </si>
  <si>
    <t xml:space="preserve">Jacaranda puberula </t>
  </si>
  <si>
    <t>Ariati, V.; Lozano, E. D.</t>
  </si>
  <si>
    <t>(Kunth.) Nees.</t>
  </si>
  <si>
    <t>Bochorny, T.; Bonaldi, R.</t>
  </si>
  <si>
    <t>Bonaldi, R.; Bochorny, T.</t>
  </si>
  <si>
    <t>(Rich.) Ness</t>
  </si>
  <si>
    <t>Krameriaceae</t>
  </si>
  <si>
    <t>Krameria</t>
  </si>
  <si>
    <t>(Vell.) Harms.</t>
  </si>
  <si>
    <t>Ficus trigona</t>
  </si>
  <si>
    <t>L. P.</t>
  </si>
  <si>
    <t>Lithraea molleoides</t>
  </si>
  <si>
    <t>Trichilia claussenii</t>
  </si>
  <si>
    <t>Müll. Arg</t>
  </si>
  <si>
    <t>Inga vera</t>
  </si>
  <si>
    <t>Bochorny, T.; Canestraro, B. K.</t>
  </si>
  <si>
    <t>Symplocos tenuifolia</t>
  </si>
  <si>
    <t>Dalbergia frutescens</t>
  </si>
  <si>
    <t>Cyperaceae</t>
  </si>
  <si>
    <t>Cyperaceae indeterminada</t>
  </si>
  <si>
    <r>
      <t xml:space="preserve">Antigramma brasiliensis </t>
    </r>
    <r>
      <rPr>
        <sz val="8"/>
        <rFont val="Arial"/>
        <family val="2"/>
      </rPr>
      <t>(Sw.) T. Moore</t>
    </r>
  </si>
  <si>
    <r>
      <rPr>
        <i/>
        <sz val="8"/>
        <color theme="1"/>
        <rFont val="Arial"/>
        <family val="2"/>
      </rPr>
      <t>Asplenium alatum</t>
    </r>
    <r>
      <rPr>
        <sz val="8"/>
        <color theme="1"/>
        <rFont val="Arial"/>
        <family val="2"/>
      </rPr>
      <t xml:space="preserve"> Humb. et Bonp. ex Willd. </t>
    </r>
  </si>
  <si>
    <r>
      <rPr>
        <i/>
        <sz val="8"/>
        <rFont val="Arial"/>
        <family val="2"/>
      </rPr>
      <t>Asplenium claussenii</t>
    </r>
    <r>
      <rPr>
        <sz val="8"/>
        <rFont val="Arial"/>
        <family val="2"/>
      </rPr>
      <t xml:space="preserve"> Hieron.</t>
    </r>
  </si>
  <si>
    <r>
      <rPr>
        <i/>
        <sz val="8"/>
        <color theme="1"/>
        <rFont val="Arial"/>
        <family val="2"/>
      </rPr>
      <t xml:space="preserve">Asplenium tritriquetrum </t>
    </r>
    <r>
      <rPr>
        <sz val="8"/>
        <color theme="1"/>
        <rFont val="Arial"/>
        <family val="2"/>
      </rPr>
      <t>N. Murak. &amp; R.C. Moran.</t>
    </r>
  </si>
  <si>
    <r>
      <t xml:space="preserve">Blechnum brasiliense </t>
    </r>
    <r>
      <rPr>
        <sz val="8"/>
        <rFont val="Arial"/>
        <family val="2"/>
      </rPr>
      <t>Desv.</t>
    </r>
  </si>
  <si>
    <r>
      <t>Diplazium asplenioides</t>
    </r>
    <r>
      <rPr>
        <sz val="8"/>
        <color theme="1"/>
        <rFont val="Arial"/>
        <family val="2"/>
      </rPr>
      <t xml:space="preserve"> (Kunze) C.Presl.</t>
    </r>
  </si>
  <si>
    <r>
      <t xml:space="preserve">Billbergia nutans </t>
    </r>
    <r>
      <rPr>
        <sz val="8"/>
        <color theme="1"/>
        <rFont val="Arial"/>
        <family val="2"/>
      </rPr>
      <t>H. Wendl. ex Regel</t>
    </r>
  </si>
  <si>
    <r>
      <rPr>
        <i/>
        <sz val="8"/>
        <rFont val="Arial"/>
        <family val="2"/>
      </rPr>
      <t xml:space="preserve">Rhipsalis </t>
    </r>
    <r>
      <rPr>
        <sz val="8"/>
        <rFont val="Arial"/>
        <family val="2"/>
      </rPr>
      <t xml:space="preserve">cf. </t>
    </r>
    <r>
      <rPr>
        <i/>
        <sz val="8"/>
        <rFont val="Arial"/>
        <family val="2"/>
      </rPr>
      <t xml:space="preserve">baccifera </t>
    </r>
    <r>
      <rPr>
        <sz val="8"/>
        <rFont val="Arial"/>
        <family val="2"/>
      </rPr>
      <t>(J.S. Muell.) Stearn</t>
    </r>
  </si>
  <si>
    <r>
      <t xml:space="preserve">Brasiliorchis </t>
    </r>
    <r>
      <rPr>
        <sz val="8"/>
        <color theme="1"/>
        <rFont val="Arial"/>
        <family val="2"/>
      </rPr>
      <t>spp.</t>
    </r>
  </si>
  <si>
    <r>
      <t xml:space="preserve">Pecluma truncorum </t>
    </r>
    <r>
      <rPr>
        <sz val="8"/>
        <color theme="1"/>
        <rFont val="Arial"/>
        <family val="2"/>
      </rPr>
      <t>(Lindm.) M. G. Price</t>
    </r>
  </si>
  <si>
    <r>
      <t xml:space="preserve">Pleopeltis pleopeltidis </t>
    </r>
    <r>
      <rPr>
        <sz val="8"/>
        <rFont val="Arial"/>
        <family val="2"/>
      </rPr>
      <t>(Fée) de la Sota</t>
    </r>
  </si>
  <si>
    <t>Ficus enormis</t>
  </si>
  <si>
    <t>Mollinedia clavigera</t>
  </si>
  <si>
    <t>Pisonia ambigua</t>
  </si>
  <si>
    <t>Heimerl</t>
  </si>
  <si>
    <t>Rhipsalis cereuscula</t>
  </si>
  <si>
    <t>Haw</t>
  </si>
  <si>
    <t>Lem. Barthlott.</t>
  </si>
  <si>
    <t>Lepismium houlletianum</t>
  </si>
  <si>
    <t>Hatiora salicornioides</t>
  </si>
  <si>
    <t>(Haw.) Britton. &amp; Rose</t>
  </si>
  <si>
    <t>Epiphyllum phyllanthus</t>
  </si>
  <si>
    <t>(L.) Haw.</t>
  </si>
  <si>
    <t>Aspidosperma australe</t>
  </si>
  <si>
    <t>Diplazium ambigum</t>
  </si>
  <si>
    <t>Michelon, C.; Bochorny, T.</t>
  </si>
  <si>
    <t>Blechnum gracile</t>
  </si>
  <si>
    <t>Canestraro, B. K.; Lozano, E. D.; Michelon, C.</t>
  </si>
  <si>
    <t>Michelon, C.; Canestraro, B. K.</t>
  </si>
  <si>
    <t>Lozano, E. D.; Bochorny, T.</t>
  </si>
  <si>
    <t>Machaerium aculeatum</t>
  </si>
  <si>
    <t>Bochorny, T.; Perret, L.</t>
  </si>
  <si>
    <t>Lote 2</t>
  </si>
  <si>
    <t>Lote 6</t>
  </si>
  <si>
    <t>Natingui</t>
  </si>
  <si>
    <t>Lote 8</t>
  </si>
  <si>
    <r>
      <t xml:space="preserve">Cordia superba </t>
    </r>
    <r>
      <rPr>
        <sz val="8"/>
        <color theme="1"/>
        <rFont val="Arial"/>
        <family val="2"/>
      </rPr>
      <t>Cham.</t>
    </r>
  </si>
  <si>
    <r>
      <t>Eugenia pyriformes</t>
    </r>
    <r>
      <rPr>
        <sz val="8"/>
        <color theme="1"/>
        <rFont val="Arial"/>
        <family val="2"/>
      </rPr>
      <t>Cambess.</t>
    </r>
  </si>
  <si>
    <r>
      <t>Citharexylum solanaceum</t>
    </r>
    <r>
      <rPr>
        <sz val="8"/>
        <color theme="1"/>
        <rFont val="Arial"/>
        <family val="2"/>
      </rPr>
      <t>Cham.</t>
    </r>
  </si>
  <si>
    <r>
      <t xml:space="preserve">Solanum granulosoleprosum </t>
    </r>
    <r>
      <rPr>
        <sz val="8"/>
        <color theme="1"/>
        <rFont val="Arial"/>
        <family val="2"/>
      </rPr>
      <t>Dunal</t>
    </r>
  </si>
  <si>
    <r>
      <rPr>
        <i/>
        <sz val="8"/>
        <color theme="1"/>
        <rFont val="Arial"/>
        <family val="2"/>
      </rPr>
      <t>Solanum pseudoquina</t>
    </r>
    <r>
      <rPr>
        <sz val="8"/>
        <color theme="1"/>
        <rFont val="Arial"/>
        <family val="2"/>
      </rPr>
      <t xml:space="preserve"> A.St-Hil.</t>
    </r>
  </si>
  <si>
    <t>M E</t>
  </si>
  <si>
    <r>
      <t xml:space="preserve">Caesalpinia </t>
    </r>
    <r>
      <rPr>
        <sz val="8"/>
        <color theme="1"/>
        <rFont val="Arial"/>
        <family val="2"/>
      </rPr>
      <t>sp</t>
    </r>
  </si>
  <si>
    <r>
      <t>Vitex cf. montevidensis</t>
    </r>
    <r>
      <rPr>
        <sz val="8"/>
        <color theme="1"/>
        <rFont val="Arial"/>
        <family val="2"/>
      </rPr>
      <t xml:space="preserve"> Cham.</t>
    </r>
  </si>
  <si>
    <r>
      <t xml:space="preserve">Miconia cf. discolor </t>
    </r>
    <r>
      <rPr>
        <sz val="8"/>
        <color theme="1"/>
        <rFont val="Arial"/>
        <family val="2"/>
      </rPr>
      <t>D.C.</t>
    </r>
  </si>
  <si>
    <r>
      <t xml:space="preserve">Sapium glandulosum </t>
    </r>
    <r>
      <rPr>
        <sz val="8"/>
        <color theme="1"/>
        <rFont val="Arial"/>
        <family val="2"/>
      </rPr>
      <t>(L.) Morong</t>
    </r>
  </si>
  <si>
    <r>
      <t>Luehea divaricata</t>
    </r>
    <r>
      <rPr>
        <sz val="8"/>
        <color theme="1"/>
        <rFont val="Arial"/>
        <family val="2"/>
      </rPr>
      <t xml:space="preserve"> Mart. &amp; Zucc.</t>
    </r>
  </si>
  <si>
    <t>L09</t>
  </si>
  <si>
    <r>
      <t xml:space="preserve">Symplocos tenuifolia </t>
    </r>
    <r>
      <rPr>
        <sz val="8"/>
        <color theme="1"/>
        <rFont val="Arial"/>
        <family val="2"/>
      </rPr>
      <t>Brand</t>
    </r>
  </si>
  <si>
    <r>
      <rPr>
        <i/>
        <sz val="8"/>
        <color theme="1"/>
        <rFont val="Arial"/>
        <family val="2"/>
      </rPr>
      <t xml:space="preserve">Mollinedia widgrenii </t>
    </r>
    <r>
      <rPr>
        <sz val="8"/>
        <color theme="1"/>
        <rFont val="Arial"/>
        <family val="2"/>
      </rPr>
      <t>A.DC.</t>
    </r>
  </si>
  <si>
    <r>
      <t xml:space="preserve">Trema micrantha </t>
    </r>
    <r>
      <rPr>
        <sz val="8"/>
        <color theme="1"/>
        <rFont val="Arial"/>
        <family val="2"/>
      </rPr>
      <t>(L.) Blume</t>
    </r>
  </si>
  <si>
    <r>
      <t xml:space="preserve">Inga vera </t>
    </r>
    <r>
      <rPr>
        <sz val="8"/>
        <color theme="1"/>
        <rFont val="Arial"/>
        <family val="2"/>
      </rPr>
      <t>Willd.</t>
    </r>
  </si>
  <si>
    <t>L05</t>
  </si>
  <si>
    <r>
      <t xml:space="preserve">Ocotea diospyrifolia </t>
    </r>
    <r>
      <rPr>
        <sz val="8"/>
        <color theme="1"/>
        <rFont val="Arial"/>
        <family val="2"/>
      </rPr>
      <t>(Meisn.) Mez</t>
    </r>
  </si>
  <si>
    <r>
      <t xml:space="preserve">Lithrea molleoides </t>
    </r>
    <r>
      <rPr>
        <sz val="8"/>
        <color theme="1"/>
        <rFont val="Arial"/>
        <family val="2"/>
      </rPr>
      <t>(Vell.) Engl.</t>
    </r>
  </si>
  <si>
    <r>
      <rPr>
        <i/>
        <sz val="8"/>
        <color theme="1"/>
        <rFont val="Arial"/>
        <family val="2"/>
      </rPr>
      <t>Ocotea puberula</t>
    </r>
    <r>
      <rPr>
        <sz val="8"/>
        <color theme="1"/>
        <rFont val="Arial"/>
        <family val="2"/>
      </rPr>
      <t xml:space="preserve"> (Rich.) Nees </t>
    </r>
  </si>
  <si>
    <r>
      <rPr>
        <i/>
        <sz val="8"/>
        <color theme="1"/>
        <rFont val="Arial"/>
        <family val="2"/>
      </rPr>
      <t>Nectandra lanceolata</t>
    </r>
    <r>
      <rPr>
        <sz val="8"/>
        <color theme="1"/>
        <rFont val="Arial"/>
        <family val="2"/>
      </rPr>
      <t xml:space="preserve"> Ness</t>
    </r>
  </si>
  <si>
    <r>
      <rPr>
        <i/>
        <sz val="8"/>
        <color theme="1"/>
        <rFont val="Arial"/>
        <family val="2"/>
      </rPr>
      <t>Ficus luschnathiana</t>
    </r>
    <r>
      <rPr>
        <sz val="8"/>
        <color theme="1"/>
        <rFont val="Arial"/>
        <family val="2"/>
      </rPr>
      <t xml:space="preserve"> (Miq.) Miq. </t>
    </r>
  </si>
  <si>
    <r>
      <t xml:space="preserve">Rollinia sylvatica  </t>
    </r>
    <r>
      <rPr>
        <sz val="8"/>
        <color theme="1"/>
        <rFont val="Arial"/>
        <family val="2"/>
      </rPr>
      <t>(A. St.- Hil.) Mart.</t>
    </r>
  </si>
  <si>
    <r>
      <t xml:space="preserve">Eugenia neoverrucosa </t>
    </r>
    <r>
      <rPr>
        <sz val="8"/>
        <color theme="1"/>
        <rFont val="Arial"/>
        <family val="2"/>
      </rPr>
      <t>Sobral</t>
    </r>
  </si>
  <si>
    <t>L06</t>
  </si>
  <si>
    <t>Estrada Sapé</t>
  </si>
  <si>
    <r>
      <t xml:space="preserve">Rauvolfia sellowi </t>
    </r>
    <r>
      <rPr>
        <sz val="8"/>
        <color theme="1"/>
        <rFont val="Arial"/>
        <family val="2"/>
      </rPr>
      <t xml:space="preserve">Müll.Arg. </t>
    </r>
  </si>
  <si>
    <t>Lote 09</t>
  </si>
  <si>
    <r>
      <t xml:space="preserve">Croton floribundum </t>
    </r>
    <r>
      <rPr>
        <sz val="8"/>
        <color theme="1"/>
        <rFont val="Arial"/>
        <family val="2"/>
      </rPr>
      <t>Spreng.</t>
    </r>
  </si>
  <si>
    <t>Lote 02</t>
  </si>
  <si>
    <t>Lote 10</t>
  </si>
  <si>
    <t>Lote 06</t>
  </si>
  <si>
    <r>
      <t xml:space="preserve">Vasconcella quercifolia </t>
    </r>
    <r>
      <rPr>
        <sz val="8"/>
        <color theme="1"/>
        <rFont val="Arial"/>
        <family val="2"/>
      </rPr>
      <t>A. St. Hil.</t>
    </r>
  </si>
  <si>
    <r>
      <t xml:space="preserve">Aechmea recurvata </t>
    </r>
    <r>
      <rPr>
        <sz val="8"/>
        <color theme="1"/>
        <rFont val="Arial"/>
        <family val="2"/>
      </rPr>
      <t>(Klotzsch) L.B. Sm.</t>
    </r>
  </si>
  <si>
    <r>
      <t xml:space="preserve">Lepismium lumbriocoides </t>
    </r>
    <r>
      <rPr>
        <sz val="8"/>
        <rFont val="Arial"/>
        <family val="2"/>
      </rPr>
      <t>(Lem.) Barthlott</t>
    </r>
  </si>
  <si>
    <r>
      <t xml:space="preserve">Rhipsalis cereuscula </t>
    </r>
    <r>
      <rPr>
        <sz val="8"/>
        <rFont val="Arial"/>
        <family val="2"/>
      </rPr>
      <t>Haw.</t>
    </r>
  </si>
  <si>
    <r>
      <t xml:space="preserve">Rhipsalis floccosa </t>
    </r>
    <r>
      <rPr>
        <sz val="8"/>
        <color theme="1"/>
        <rFont val="Arial"/>
        <family val="2"/>
      </rPr>
      <t>Salm-Dyck ex Pfeiff.</t>
    </r>
  </si>
  <si>
    <r>
      <t xml:space="preserve">Pleopeltis pleopeltifolia </t>
    </r>
    <r>
      <rPr>
        <sz val="8"/>
        <rFont val="Arial"/>
        <family val="2"/>
      </rPr>
      <t>(Raddi) Alston</t>
    </r>
  </si>
  <si>
    <r>
      <rPr>
        <i/>
        <sz val="8"/>
        <color rgb="FFFF0000"/>
        <rFont val="Arial"/>
        <family val="2"/>
      </rPr>
      <t xml:space="preserve">Coppensia </t>
    </r>
    <r>
      <rPr>
        <sz val="8"/>
        <color rgb="FFFF0000"/>
        <rFont val="Arial"/>
        <family val="2"/>
      </rPr>
      <t xml:space="preserve">cf. </t>
    </r>
    <r>
      <rPr>
        <i/>
        <sz val="8"/>
        <color rgb="FFFF0000"/>
        <rFont val="Arial"/>
        <family val="2"/>
      </rPr>
      <t xml:space="preserve">bifolia </t>
    </r>
    <r>
      <rPr>
        <sz val="8"/>
        <color rgb="FFFF0000"/>
        <rFont val="Arial"/>
        <family val="2"/>
      </rPr>
      <t>(Sims) Dumort</t>
    </r>
  </si>
  <si>
    <t>Megalastrum umbrinum (C. Chr.) A.R. Sm. &amp; R.C. Moran</t>
  </si>
  <si>
    <t>Thelypteridaceae ٭</t>
  </si>
  <si>
    <t>Eupodium kaulfussii (J. Sm.) Hook. ٭</t>
  </si>
  <si>
    <t>Ctenanthe muellerii Petersen ٭</t>
  </si>
  <si>
    <t>Cyperaceae indeterminada ٭</t>
  </si>
  <si>
    <r>
      <rPr>
        <i/>
        <sz val="8"/>
        <rFont val="Arial"/>
        <family val="2"/>
      </rPr>
      <t>Asplenium alatum</t>
    </r>
    <r>
      <rPr>
        <sz val="8"/>
        <rFont val="Arial"/>
        <family val="2"/>
      </rPr>
      <t xml:space="preserve"> Humb. et Bonp. ex Willd. </t>
    </r>
  </si>
  <si>
    <r>
      <t xml:space="preserve">Antigramma brasiliensis </t>
    </r>
    <r>
      <rPr>
        <sz val="8"/>
        <rFont val="Arial"/>
        <family val="2"/>
      </rPr>
      <t>(Sw.) T. Moore ٭</t>
    </r>
  </si>
  <si>
    <r>
      <t xml:space="preserve">Asplenium inaequilaterale </t>
    </r>
    <r>
      <rPr>
        <sz val="8"/>
        <rFont val="Arial"/>
        <family val="2"/>
      </rPr>
      <t>Willd. ٭</t>
    </r>
  </si>
  <si>
    <r>
      <rPr>
        <i/>
        <sz val="8"/>
        <rFont val="Arial"/>
        <family val="2"/>
      </rPr>
      <t xml:space="preserve">Asplenium tritriquetrum </t>
    </r>
    <r>
      <rPr>
        <sz val="8"/>
        <rFont val="Arial"/>
        <family val="2"/>
      </rPr>
      <t>N. Murak. &amp; R.C. Moran. ٭</t>
    </r>
  </si>
  <si>
    <r>
      <t xml:space="preserve">Blechnum brasiliense </t>
    </r>
    <r>
      <rPr>
        <sz val="8"/>
        <rFont val="Arial"/>
        <family val="2"/>
      </rPr>
      <t>Desv. ٭</t>
    </r>
  </si>
  <si>
    <r>
      <t xml:space="preserve">Dichorisandra thyrsiflora </t>
    </r>
    <r>
      <rPr>
        <sz val="8"/>
        <rFont val="Arial"/>
        <family val="2"/>
      </rPr>
      <t>Mik.</t>
    </r>
    <r>
      <rPr>
        <i/>
        <sz val="8"/>
        <rFont val="Arial"/>
        <family val="2"/>
      </rPr>
      <t xml:space="preserve"> </t>
    </r>
  </si>
  <si>
    <r>
      <t xml:space="preserve">Cyathea phalerata </t>
    </r>
    <r>
      <rPr>
        <sz val="8"/>
        <rFont val="Arial"/>
        <family val="2"/>
      </rPr>
      <t>Mart.</t>
    </r>
  </si>
  <si>
    <r>
      <rPr>
        <i/>
        <sz val="8"/>
        <rFont val="Arial"/>
        <family val="2"/>
      </rPr>
      <t>Alsophila setosa</t>
    </r>
    <r>
      <rPr>
        <sz val="8"/>
        <rFont val="Arial"/>
        <family val="2"/>
      </rPr>
      <t xml:space="preserve"> Kaulf.</t>
    </r>
  </si>
  <si>
    <r>
      <t xml:space="preserve">Dicksonia sellowiana </t>
    </r>
    <r>
      <rPr>
        <sz val="8"/>
        <rFont val="Arial"/>
        <family val="2"/>
      </rPr>
      <t>Hook.</t>
    </r>
  </si>
  <si>
    <r>
      <t xml:space="preserve">Ctenitis distans </t>
    </r>
    <r>
      <rPr>
        <sz val="8"/>
        <rFont val="Arial"/>
        <family val="2"/>
      </rPr>
      <t>(Brack.) Ching</t>
    </r>
  </si>
  <si>
    <r>
      <t xml:space="preserve">Ctenitis falciculata </t>
    </r>
    <r>
      <rPr>
        <sz val="8"/>
        <rFont val="Arial"/>
        <family val="2"/>
      </rPr>
      <t>(Raddi) Ching</t>
    </r>
  </si>
  <si>
    <r>
      <t xml:space="preserve">Didymochlaena truncatula </t>
    </r>
    <r>
      <rPr>
        <sz val="8"/>
        <rFont val="Arial"/>
        <family val="2"/>
      </rPr>
      <t>(Sw.) J. Smith</t>
    </r>
  </si>
  <si>
    <r>
      <t xml:space="preserve">Lastreopsis amplissima </t>
    </r>
    <r>
      <rPr>
        <sz val="8"/>
        <rFont val="Arial"/>
        <family val="2"/>
      </rPr>
      <t>(C. Presl) Tindale</t>
    </r>
  </si>
  <si>
    <r>
      <t xml:space="preserve">Lastreopsis effusa </t>
    </r>
    <r>
      <rPr>
        <sz val="8"/>
        <rFont val="Arial"/>
        <family val="2"/>
      </rPr>
      <t>(Sw.) Trindale</t>
    </r>
  </si>
  <si>
    <r>
      <t xml:space="preserve">Megalastrum connexum </t>
    </r>
    <r>
      <rPr>
        <sz val="8"/>
        <rFont val="Arial"/>
        <family val="2"/>
      </rPr>
      <t>(Kaulf.) A.R. Sm.</t>
    </r>
  </si>
  <si>
    <r>
      <t xml:space="preserve">Megalastrum umbrinum </t>
    </r>
    <r>
      <rPr>
        <sz val="8"/>
        <rFont val="Arial"/>
        <family val="2"/>
      </rPr>
      <t>(C. Chr.) A.R. Sm. &amp; R.C. Moran ٭</t>
    </r>
  </si>
  <si>
    <r>
      <t xml:space="preserve">Megalastrum </t>
    </r>
    <r>
      <rPr>
        <sz val="8"/>
        <rFont val="Arial"/>
        <family val="2"/>
      </rPr>
      <t>sp.</t>
    </r>
  </si>
  <si>
    <r>
      <t xml:space="preserve">Tectaria pilosa </t>
    </r>
    <r>
      <rPr>
        <sz val="8"/>
        <rFont val="Arial"/>
        <family val="2"/>
      </rPr>
      <t>(Fée) R.C. Moran ٭</t>
    </r>
  </si>
  <si>
    <r>
      <rPr>
        <i/>
        <sz val="8"/>
        <rFont val="Arial"/>
        <family val="2"/>
      </rPr>
      <t>Sinigia</t>
    </r>
    <r>
      <rPr>
        <sz val="8"/>
        <rFont val="Arial"/>
        <family val="2"/>
      </rPr>
      <t xml:space="preserve"> sp. ٭</t>
    </r>
  </si>
  <si>
    <r>
      <rPr>
        <i/>
        <sz val="8"/>
        <rFont val="Arial"/>
        <family val="2"/>
      </rPr>
      <t>Danaea moritziana</t>
    </r>
    <r>
      <rPr>
        <sz val="8"/>
        <rFont val="Arial"/>
        <family val="2"/>
      </rPr>
      <t xml:space="preserve"> C. Presl ٭</t>
    </r>
  </si>
  <si>
    <r>
      <t xml:space="preserve">Thelypteris scabra </t>
    </r>
    <r>
      <rPr>
        <sz val="8"/>
        <rFont val="Arial"/>
        <family val="2"/>
      </rPr>
      <t>(Presl.) Lellinger ٭</t>
    </r>
  </si>
  <si>
    <r>
      <t>Diplazium ambiguum</t>
    </r>
    <r>
      <rPr>
        <sz val="8"/>
        <rFont val="Arial"/>
        <family val="2"/>
      </rPr>
      <t xml:space="preserve"> Raddi</t>
    </r>
  </si>
  <si>
    <r>
      <t>Diplazium cristatum</t>
    </r>
    <r>
      <rPr>
        <sz val="8"/>
        <rFont val="Arial"/>
        <family val="2"/>
      </rPr>
      <t xml:space="preserve"> (Desr.) Alston</t>
    </r>
  </si>
  <si>
    <r>
      <t>Diplazium asplenioides</t>
    </r>
    <r>
      <rPr>
        <sz val="8"/>
        <rFont val="Arial"/>
        <family val="2"/>
      </rPr>
      <t xml:space="preserve"> (Kunze) C.Presl. ٭</t>
    </r>
  </si>
  <si>
    <t>Total Geral</t>
  </si>
  <si>
    <r>
      <t xml:space="preserve">Aechmea </t>
    </r>
    <r>
      <rPr>
        <sz val="8"/>
        <color indexed="8"/>
        <rFont val="Arial"/>
        <family val="2"/>
      </rPr>
      <t>sp.</t>
    </r>
  </si>
  <si>
    <t>11.5</t>
  </si>
  <si>
    <t>EUPHORBIACEAE</t>
  </si>
  <si>
    <t>LYTHRACEAE</t>
  </si>
  <si>
    <t>ANNONACEAE</t>
  </si>
  <si>
    <t>RUTACEAE</t>
  </si>
  <si>
    <t>APOCYNACEAE</t>
  </si>
  <si>
    <t>CARICACEAE</t>
  </si>
  <si>
    <t>ARECACEAE</t>
  </si>
  <si>
    <t>VERBENACEAE</t>
  </si>
  <si>
    <t>ANACARDIACEAE</t>
  </si>
  <si>
    <t>ARACARIACEAE</t>
  </si>
  <si>
    <t>EBENACEAE</t>
  </si>
  <si>
    <t>MELIACEAE</t>
  </si>
  <si>
    <t>BORAGINACEAE</t>
  </si>
  <si>
    <t>ARALIACEAE</t>
  </si>
  <si>
    <t>MALVACEAE</t>
  </si>
  <si>
    <t>BIGNONIACEAE</t>
  </si>
  <si>
    <t>SAPOTACEAE</t>
  </si>
  <si>
    <t>MORACEAE</t>
  </si>
  <si>
    <t>NYRTACEAE</t>
  </si>
  <si>
    <t xml:space="preserve">NYRTACEAE </t>
  </si>
  <si>
    <t>LAURACEAE</t>
  </si>
  <si>
    <t>SAPINDACEAE</t>
  </si>
  <si>
    <t>MYRSINACEAE</t>
  </si>
  <si>
    <t>PROTEACEAE</t>
  </si>
  <si>
    <t>ERYTROXILACEAE</t>
  </si>
  <si>
    <t>NYCTAGINACEAE</t>
  </si>
  <si>
    <t>AGAVACEAE</t>
  </si>
  <si>
    <t>RHMNACEAE</t>
  </si>
  <si>
    <t>CANNABACEAE</t>
  </si>
  <si>
    <t>BEGONIACEAE</t>
  </si>
  <si>
    <t>BLECHNACEAE</t>
  </si>
  <si>
    <r>
      <t xml:space="preserve">Balfourodendron riedelianum </t>
    </r>
    <r>
      <rPr>
        <sz val="10"/>
        <color theme="1"/>
        <rFont val="Arial"/>
        <family val="2"/>
      </rPr>
      <t>(Engl.) Engl.</t>
    </r>
  </si>
  <si>
    <r>
      <t xml:space="preserve">Euterpe edulis </t>
    </r>
    <r>
      <rPr>
        <sz val="10"/>
        <color theme="1"/>
        <rFont val="Arial"/>
        <family val="2"/>
      </rPr>
      <t>Mart.</t>
    </r>
  </si>
  <si>
    <t>Jacaranda micrantha</t>
  </si>
  <si>
    <t>Ficus luschnathiana</t>
  </si>
  <si>
    <t>Sebastiania commersoniana</t>
  </si>
  <si>
    <t>SOLANACEAE</t>
  </si>
  <si>
    <t>Matayba elaeagnoides</t>
  </si>
  <si>
    <t>Pereskia aculeata</t>
  </si>
  <si>
    <t>Diplazium asplenioides</t>
  </si>
  <si>
    <t>Megalastrum umbrinum</t>
  </si>
  <si>
    <t>Adiantum raddianum</t>
  </si>
  <si>
    <t>Thelypteris scabra</t>
  </si>
  <si>
    <t>Thelypteris araucariensis</t>
  </si>
  <si>
    <t>Cyathea atrovirens</t>
  </si>
  <si>
    <t>Asplenium triquetrum</t>
  </si>
  <si>
    <r>
      <t xml:space="preserve">Schinus terebinthifolius </t>
    </r>
    <r>
      <rPr>
        <sz val="8"/>
        <color theme="1"/>
        <rFont val="Arial"/>
        <family val="2"/>
      </rPr>
      <t>Raddi</t>
    </r>
  </si>
  <si>
    <r>
      <t xml:space="preserve">Cordyline spectabilis </t>
    </r>
    <r>
      <rPr>
        <sz val="8"/>
        <color theme="1"/>
        <rFont val="Arial"/>
        <family val="2"/>
      </rPr>
      <t>Kunth</t>
    </r>
  </si>
  <si>
    <r>
      <t xml:space="preserve">Cordia ecalyculata </t>
    </r>
    <r>
      <rPr>
        <sz val="8"/>
        <color theme="1"/>
        <rFont val="Arial"/>
        <family val="2"/>
      </rPr>
      <t>Vell.</t>
    </r>
  </si>
  <si>
    <r>
      <t xml:space="preserve">Annona cacans </t>
    </r>
    <r>
      <rPr>
        <sz val="8"/>
        <color theme="1"/>
        <rFont val="Arial"/>
        <family val="2"/>
      </rPr>
      <t>Warm.</t>
    </r>
  </si>
  <si>
    <r>
      <t xml:space="preserve">Citharexylum solanaceum </t>
    </r>
    <r>
      <rPr>
        <sz val="8"/>
        <color theme="1"/>
        <rFont val="Arial"/>
        <family val="2"/>
      </rPr>
      <t>Cham.</t>
    </r>
  </si>
  <si>
    <r>
      <t xml:space="preserve">Geonoma schottiana </t>
    </r>
    <r>
      <rPr>
        <sz val="8"/>
        <color theme="1"/>
        <rFont val="Arial"/>
        <family val="2"/>
      </rPr>
      <t>Mart.</t>
    </r>
  </si>
  <si>
    <r>
      <t xml:space="preserve">Vitex megapotamica </t>
    </r>
    <r>
      <rPr>
        <sz val="8"/>
        <color theme="1"/>
        <rFont val="Arial"/>
        <family val="2"/>
      </rPr>
      <t>(Spreng.) Moldenke</t>
    </r>
  </si>
  <si>
    <r>
      <t xml:space="preserve">Trichilia clausenii </t>
    </r>
    <r>
      <rPr>
        <sz val="8"/>
        <color theme="1"/>
        <rFont val="Arial"/>
        <family val="2"/>
      </rPr>
      <t>C. DC.</t>
    </r>
  </si>
  <si>
    <t>Philodendron sp.</t>
  </si>
  <si>
    <t>Anathllis sp.</t>
  </si>
  <si>
    <t>Stelis spp.</t>
  </si>
  <si>
    <t>Pityrogramma aulomelanus</t>
  </si>
  <si>
    <t>Canestrato, B. K.</t>
  </si>
  <si>
    <t>Canestraro, B. K.; Lozano, E. D.;Bochorny, T.</t>
  </si>
  <si>
    <t>Thelypteris rivulanoides</t>
  </si>
  <si>
    <t>Lycopodiella cernua</t>
  </si>
  <si>
    <t>Canestrato, B. K..; Ariati, V.</t>
  </si>
  <si>
    <t>Bonaldi, R.</t>
  </si>
  <si>
    <t>Tillandsia pohliana</t>
  </si>
  <si>
    <t>Mez in Mary. Eichler &amp; Urb</t>
  </si>
  <si>
    <t>Bochorny, T.; Ariati, V.</t>
  </si>
  <si>
    <t>Bonaldi, R.; Michelon, C.</t>
  </si>
  <si>
    <t>Alsophila setosa</t>
  </si>
  <si>
    <t>Peperomia sobretusa</t>
  </si>
  <si>
    <t>Campyloneurum nitidum</t>
  </si>
  <si>
    <t>Ctenitis distans</t>
  </si>
  <si>
    <t>Acianthera arcuata</t>
  </si>
  <si>
    <t>Oncidium spp.</t>
  </si>
  <si>
    <t>Peperomia spp.</t>
  </si>
  <si>
    <t>Prescottia oligantha (Sw.) Lindl.</t>
  </si>
  <si>
    <t>Sarcoglottis ventricosa (vell.) Hoehne</t>
  </si>
  <si>
    <t>Aff Eulophia alta (L.) Fawc. &amp; Rendle</t>
  </si>
  <si>
    <t>Anathallis cf. obovata</t>
  </si>
  <si>
    <r>
      <t xml:space="preserve">Peperomia </t>
    </r>
    <r>
      <rPr>
        <sz val="8"/>
        <color rgb="FF000000"/>
        <rFont val="Arial"/>
        <family val="2"/>
      </rPr>
      <t>sp.</t>
    </r>
  </si>
  <si>
    <r>
      <t xml:space="preserve">Philodendron bipinatifidum </t>
    </r>
    <r>
      <rPr>
        <sz val="8"/>
        <rFont val="Arial"/>
        <family val="2"/>
      </rPr>
      <t>Schott.</t>
    </r>
  </si>
  <si>
    <r>
      <t xml:space="preserve">Philodendron cf. appendiculatum </t>
    </r>
    <r>
      <rPr>
        <sz val="8"/>
        <color theme="1"/>
        <rFont val="Arial"/>
        <family val="2"/>
      </rPr>
      <t xml:space="preserve">Nadruz &amp; S.J. Mayo </t>
    </r>
  </si>
  <si>
    <r>
      <t xml:space="preserve">Asplenium gastonis </t>
    </r>
    <r>
      <rPr>
        <sz val="8"/>
        <rFont val="Arial"/>
        <family val="2"/>
      </rPr>
      <t>Fée</t>
    </r>
  </si>
  <si>
    <r>
      <t xml:space="preserve">Asplenium scandicinum </t>
    </r>
    <r>
      <rPr>
        <sz val="8"/>
        <rFont val="Arial"/>
        <family val="2"/>
      </rPr>
      <t>Kaulf.</t>
    </r>
  </si>
  <si>
    <r>
      <t xml:space="preserve">Blechnum acutum </t>
    </r>
    <r>
      <rPr>
        <sz val="8"/>
        <rFont val="Arial"/>
        <family val="2"/>
      </rPr>
      <t>(Desv.) Mett.</t>
    </r>
  </si>
  <si>
    <r>
      <t xml:space="preserve">Aechmea recurvata </t>
    </r>
    <r>
      <rPr>
        <sz val="8"/>
        <rFont val="Arial"/>
        <family val="2"/>
      </rPr>
      <t>(Klotzsch) L.B. Sm.</t>
    </r>
  </si>
  <si>
    <r>
      <t xml:space="preserve">Tillandsia aeranthos </t>
    </r>
    <r>
      <rPr>
        <sz val="8"/>
        <rFont val="Arial"/>
        <family val="2"/>
      </rPr>
      <t>(Loiseleur) L. B. Smith</t>
    </r>
  </si>
  <si>
    <r>
      <rPr>
        <i/>
        <sz val="8"/>
        <color theme="1"/>
        <rFont val="Arial"/>
        <family val="2"/>
      </rPr>
      <t xml:space="preserve">Tillandsia geminiflora </t>
    </r>
    <r>
      <rPr>
        <sz val="8"/>
        <color theme="1"/>
        <rFont val="Arial"/>
        <family val="2"/>
      </rPr>
      <t>Brongn.</t>
    </r>
  </si>
  <si>
    <r>
      <t xml:space="preserve">Vriesea flava </t>
    </r>
    <r>
      <rPr>
        <sz val="8"/>
        <color theme="1"/>
        <rFont val="Arial"/>
        <family val="2"/>
      </rPr>
      <t>A. F. Costa, H. Luther &amp; Wand.</t>
    </r>
  </si>
  <si>
    <r>
      <t xml:space="preserve">Vriesea friburgensis </t>
    </r>
    <r>
      <rPr>
        <sz val="8"/>
        <color theme="1"/>
        <rFont val="Arial"/>
        <family val="2"/>
      </rPr>
      <t>Mez</t>
    </r>
  </si>
  <si>
    <r>
      <t xml:space="preserve">Vriesea inflata </t>
    </r>
    <r>
      <rPr>
        <sz val="8"/>
        <color theme="1"/>
        <rFont val="Arial"/>
        <family val="2"/>
      </rPr>
      <t>(Wawra) Wawra</t>
    </r>
  </si>
  <si>
    <r>
      <t xml:space="preserve">Epiphyllum phyllanthus </t>
    </r>
    <r>
      <rPr>
        <sz val="8"/>
        <rFont val="Arial"/>
        <family val="2"/>
      </rPr>
      <t>(L.) Haw.</t>
    </r>
  </si>
  <si>
    <r>
      <t xml:space="preserve">Hatiora salicornioides </t>
    </r>
    <r>
      <rPr>
        <sz val="8"/>
        <color theme="1"/>
        <rFont val="Arial"/>
        <family val="2"/>
      </rPr>
      <t>(Haw.) Britton &amp; Rose</t>
    </r>
  </si>
  <si>
    <r>
      <rPr>
        <i/>
        <sz val="8"/>
        <rFont val="Arial"/>
        <family val="2"/>
      </rPr>
      <t xml:space="preserve">Lepismium lumbriocoides </t>
    </r>
    <r>
      <rPr>
        <sz val="8"/>
        <rFont val="Arial"/>
        <family val="2"/>
      </rPr>
      <t>(Lem.) Barthlott</t>
    </r>
  </si>
  <si>
    <r>
      <t xml:space="preserve">Lepismium warmingianum </t>
    </r>
    <r>
      <rPr>
        <sz val="8"/>
        <rFont val="Arial"/>
        <family val="2"/>
      </rPr>
      <t>(K. Schum.) Barthlott</t>
    </r>
  </si>
  <si>
    <r>
      <t xml:space="preserve">Elaphoglossum macrophyllum </t>
    </r>
    <r>
      <rPr>
        <sz val="8"/>
        <rFont val="Arial"/>
        <family val="2"/>
      </rPr>
      <t>(Mett. ex Kuhn) H. Christ</t>
    </r>
  </si>
  <si>
    <r>
      <t xml:space="preserve">Huperzia mandiocanna </t>
    </r>
    <r>
      <rPr>
        <sz val="8"/>
        <rFont val="Arial"/>
        <family val="2"/>
      </rPr>
      <t>Raddi (Trevis)</t>
    </r>
  </si>
  <si>
    <r>
      <t xml:space="preserve">Acianthera aphtosa </t>
    </r>
    <r>
      <rPr>
        <sz val="8"/>
        <color theme="1"/>
        <rFont val="Arial"/>
        <family val="2"/>
      </rPr>
      <t>(Lindl.) Pridgeon &amp; M.W. Chase</t>
    </r>
  </si>
  <si>
    <r>
      <t>Acianthera pubescens</t>
    </r>
    <r>
      <rPr>
        <sz val="8"/>
        <color rgb="FF000000"/>
        <rFont val="Arial"/>
        <family val="2"/>
      </rPr>
      <t> (Lindl.) Pridgeon &amp; M.W. Chase</t>
    </r>
  </si>
  <si>
    <r>
      <t xml:space="preserve">Acianthera saundersiana </t>
    </r>
    <r>
      <rPr>
        <sz val="8"/>
        <rFont val="Arial"/>
        <family val="2"/>
      </rPr>
      <t>(Rchb. f.) Pridgeon &amp; M.W. Chase</t>
    </r>
  </si>
  <si>
    <r>
      <t>Anathallis obovata</t>
    </r>
    <r>
      <rPr>
        <sz val="8"/>
        <color rgb="FF000000"/>
        <rFont val="Arial"/>
        <family val="2"/>
      </rPr>
      <t> (Lindl.) Pridgeon &amp; M.W. Chase</t>
    </r>
  </si>
  <si>
    <r>
      <t xml:space="preserve">Barbosella </t>
    </r>
    <r>
      <rPr>
        <sz val="8"/>
        <color theme="1"/>
        <rFont val="Arial"/>
        <family val="2"/>
      </rPr>
      <t xml:space="preserve">cf. </t>
    </r>
    <r>
      <rPr>
        <i/>
        <sz val="8"/>
        <color theme="1"/>
        <rFont val="Arial"/>
        <family val="2"/>
      </rPr>
      <t>cogniauxiana</t>
    </r>
    <r>
      <rPr>
        <sz val="8"/>
        <color theme="1"/>
        <rFont val="Arial"/>
        <family val="2"/>
      </rPr>
      <t xml:space="preserve"> (Speg. &amp; Kraenzl.) Schltr.</t>
    </r>
  </si>
  <si>
    <r>
      <t xml:space="preserve">Bulbophyllum </t>
    </r>
    <r>
      <rPr>
        <sz val="8"/>
        <color theme="1"/>
        <rFont val="Arial"/>
        <family val="2"/>
      </rPr>
      <t>sp.</t>
    </r>
  </si>
  <si>
    <r>
      <rPr>
        <i/>
        <sz val="8"/>
        <color theme="1"/>
        <rFont val="Arial"/>
        <family val="2"/>
      </rPr>
      <t>Christensonella juergensii</t>
    </r>
    <r>
      <rPr>
        <sz val="8"/>
        <color rgb="FF000000"/>
        <rFont val="Arial"/>
        <family val="2"/>
      </rPr>
      <t> (Schltr.) Szlach., Mytnik, Górniak &amp; Smiszek</t>
    </r>
  </si>
  <si>
    <r>
      <t xml:space="preserve">Encyclia cf. patens </t>
    </r>
    <r>
      <rPr>
        <sz val="8"/>
        <rFont val="Arial"/>
        <family val="2"/>
      </rPr>
      <t>Hook.</t>
    </r>
  </si>
  <si>
    <r>
      <t xml:space="preserve">Epidendrum </t>
    </r>
    <r>
      <rPr>
        <sz val="8"/>
        <rFont val="Arial"/>
        <family val="2"/>
      </rPr>
      <t xml:space="preserve">cf. </t>
    </r>
    <r>
      <rPr>
        <i/>
        <sz val="8"/>
        <rFont val="Arial"/>
        <family val="2"/>
      </rPr>
      <t xml:space="preserve">campaccii </t>
    </r>
    <r>
      <rPr>
        <sz val="8"/>
        <rFont val="Arial"/>
        <family val="2"/>
      </rPr>
      <t xml:space="preserve">Hágsater &amp; L. Sánchez S. </t>
    </r>
  </si>
  <si>
    <r>
      <t xml:space="preserve">Leptotes bicolor </t>
    </r>
    <r>
      <rPr>
        <sz val="8"/>
        <rFont val="Arial"/>
        <family val="2"/>
      </rPr>
      <t>Lindl.</t>
    </r>
  </si>
  <si>
    <r>
      <t xml:space="preserve">Lophiaris pumila </t>
    </r>
    <r>
      <rPr>
        <sz val="8"/>
        <rFont val="Arial"/>
        <family val="2"/>
      </rPr>
      <t xml:space="preserve">(Lindl.) Braem </t>
    </r>
  </si>
  <si>
    <r>
      <t xml:space="preserve">Oncidium flexuosum </t>
    </r>
    <r>
      <rPr>
        <sz val="8"/>
        <rFont val="Arial"/>
        <family val="2"/>
      </rPr>
      <t>(Kunth) Lindl.</t>
    </r>
  </si>
  <si>
    <r>
      <t xml:space="preserve">Ornithophora radicans </t>
    </r>
    <r>
      <rPr>
        <sz val="8"/>
        <rFont val="Arial"/>
        <family val="2"/>
      </rPr>
      <t>(Rchb. f.) Garay &amp; Pabst</t>
    </r>
  </si>
  <si>
    <r>
      <t xml:space="preserve">Polystachya concreta </t>
    </r>
    <r>
      <rPr>
        <sz val="8"/>
        <rFont val="Arial"/>
        <family val="2"/>
      </rPr>
      <t>(Jacq.) Garay &amp; H.R. Sweet</t>
    </r>
  </si>
  <si>
    <r>
      <t xml:space="preserve">Specklinia punctatifolia </t>
    </r>
    <r>
      <rPr>
        <sz val="8"/>
        <rFont val="Arial"/>
        <family val="2"/>
      </rPr>
      <t>(Barb. Rodr.) Luer</t>
    </r>
  </si>
  <si>
    <r>
      <t xml:space="preserve">Stanhopea lietzei </t>
    </r>
    <r>
      <rPr>
        <sz val="8"/>
        <rFont val="Arial"/>
        <family val="2"/>
      </rPr>
      <t>(Regel) Schltr.</t>
    </r>
  </si>
  <si>
    <r>
      <t xml:space="preserve">Zigostates lunata </t>
    </r>
    <r>
      <rPr>
        <sz val="8"/>
        <rFont val="Arial"/>
        <family val="2"/>
      </rPr>
      <t>Luer</t>
    </r>
  </si>
  <si>
    <r>
      <t xml:space="preserve">Peperomia cf. trineura </t>
    </r>
    <r>
      <rPr>
        <sz val="8"/>
        <rFont val="Arial"/>
        <family val="2"/>
      </rPr>
      <t>Miq.</t>
    </r>
  </si>
  <si>
    <r>
      <rPr>
        <i/>
        <sz val="8"/>
        <rFont val="Arial"/>
        <family val="2"/>
      </rPr>
      <t>Peperomia cf. urocarpa</t>
    </r>
    <r>
      <rPr>
        <sz val="8"/>
        <rFont val="Arial"/>
        <family val="2"/>
      </rPr>
      <t xml:space="preserve"> Fisch. &amp; C.A.Mey.</t>
    </r>
  </si>
  <si>
    <r>
      <t xml:space="preserve">Peperomia circinnata </t>
    </r>
    <r>
      <rPr>
        <sz val="8"/>
        <rFont val="Arial"/>
        <family val="2"/>
      </rPr>
      <t>Link</t>
    </r>
  </si>
  <si>
    <r>
      <t xml:space="preserve">Peperomia subretusa </t>
    </r>
    <r>
      <rPr>
        <sz val="8"/>
        <rFont val="Arial"/>
        <family val="2"/>
      </rPr>
      <t>Yunck.</t>
    </r>
  </si>
  <si>
    <r>
      <t xml:space="preserve">Peperomia tetraphylla </t>
    </r>
    <r>
      <rPr>
        <sz val="8"/>
        <rFont val="Arial"/>
        <family val="2"/>
      </rPr>
      <t>Hook. &amp; Arn.</t>
    </r>
  </si>
  <si>
    <r>
      <rPr>
        <i/>
        <sz val="8"/>
        <rFont val="Arial"/>
        <family val="2"/>
      </rPr>
      <t>Campyloneurum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nitidum </t>
    </r>
    <r>
      <rPr>
        <sz val="8"/>
        <rFont val="Arial"/>
        <family val="2"/>
      </rPr>
      <t>(Kaulf.) C. Presl</t>
    </r>
  </si>
  <si>
    <r>
      <t xml:space="preserve">Microgramma squamulosa </t>
    </r>
    <r>
      <rPr>
        <sz val="8"/>
        <rFont val="Arial"/>
        <family val="2"/>
      </rPr>
      <t>(Kaulf.) de la Sota</t>
    </r>
  </si>
  <si>
    <r>
      <t xml:space="preserve">Pecluma sicca </t>
    </r>
    <r>
      <rPr>
        <sz val="8"/>
        <rFont val="Arial"/>
        <family val="2"/>
      </rPr>
      <t>(Lindm.) M.G. Price</t>
    </r>
  </si>
  <si>
    <r>
      <t xml:space="preserve">Serpocaulon catharinae </t>
    </r>
    <r>
      <rPr>
        <sz val="8"/>
        <rFont val="Arial"/>
        <family val="2"/>
      </rPr>
      <t>(Langsd. &amp; Fisch.) A.R. Sm.</t>
    </r>
  </si>
  <si>
    <t>Annemia phylitidis</t>
  </si>
  <si>
    <t>Cyathea phalerata Mart.</t>
  </si>
  <si>
    <t>Pleurostachys stricta</t>
  </si>
  <si>
    <r>
      <t xml:space="preserve">Habenaria </t>
    </r>
    <r>
      <rPr>
        <sz val="8"/>
        <rFont val="Arial"/>
        <family val="2"/>
      </rPr>
      <t xml:space="preserve">cf </t>
    </r>
    <r>
      <rPr>
        <i/>
        <sz val="8"/>
        <rFont val="Arial"/>
        <family val="2"/>
      </rPr>
      <t>macronectar</t>
    </r>
  </si>
  <si>
    <r>
      <t xml:space="preserve">Adiantopsis radiata </t>
    </r>
    <r>
      <rPr>
        <sz val="8"/>
        <rFont val="Arial"/>
        <family val="2"/>
      </rPr>
      <t>(L.) Fée</t>
    </r>
  </si>
  <si>
    <r>
      <rPr>
        <i/>
        <sz val="8"/>
        <color indexed="8"/>
        <rFont val="Arial"/>
        <family val="2"/>
      </rPr>
      <t xml:space="preserve">Pteris deflexa </t>
    </r>
    <r>
      <rPr>
        <sz val="8"/>
        <color indexed="8"/>
        <rFont val="Arial"/>
        <family val="2"/>
      </rPr>
      <t>Link.</t>
    </r>
  </si>
  <si>
    <r>
      <t>Diplazium cristatum</t>
    </r>
    <r>
      <rPr>
        <sz val="8"/>
        <color indexed="8"/>
        <rFont val="Arial"/>
        <family val="2"/>
      </rPr>
      <t xml:space="preserve"> (Desr.) Alston</t>
    </r>
  </si>
  <si>
    <t>0529799/7339206</t>
  </si>
  <si>
    <t>serpentário</t>
  </si>
  <si>
    <t>0537355/7327750</t>
  </si>
  <si>
    <t>0533567/7330183</t>
  </si>
  <si>
    <t>0534324/7328732</t>
  </si>
  <si>
    <t>0524584/7338229</t>
  </si>
  <si>
    <t>0526947/7340092</t>
  </si>
  <si>
    <t>0532251/7327741</t>
  </si>
  <si>
    <t>0536810/7328945</t>
  </si>
  <si>
    <t>0519804/7341468</t>
  </si>
  <si>
    <t>0532751/7335506</t>
  </si>
  <si>
    <t>0517676/7341057</t>
  </si>
  <si>
    <t>0531924/7327025</t>
  </si>
  <si>
    <t>0529918/7326991</t>
  </si>
  <si>
    <t>0520886/7341086</t>
  </si>
  <si>
    <t>0526766/7329981</t>
  </si>
  <si>
    <t>0529555/7326004</t>
  </si>
  <si>
    <t>0517389/7342520</t>
  </si>
  <si>
    <t>0517471/7342431</t>
  </si>
  <si>
    <t>0529852/7327119</t>
  </si>
  <si>
    <r>
      <t xml:space="preserve">Myrsine gardneriana </t>
    </r>
    <r>
      <rPr>
        <sz val="8"/>
        <color theme="1"/>
        <rFont val="Arial"/>
        <family val="2"/>
      </rPr>
      <t>A. DC.</t>
    </r>
  </si>
  <si>
    <t>0534215/7337032</t>
  </si>
  <si>
    <t>0534459/7337346</t>
  </si>
  <si>
    <r>
      <t xml:space="preserve">Rauvolfia sellowii </t>
    </r>
    <r>
      <rPr>
        <sz val="8"/>
        <color theme="1"/>
        <rFont val="Arial"/>
        <family val="2"/>
      </rPr>
      <t>Mull. Arg.</t>
    </r>
  </si>
  <si>
    <t>0534065/7327285</t>
  </si>
  <si>
    <t>0532328/7327686</t>
  </si>
  <si>
    <t>não identificada</t>
  </si>
  <si>
    <r>
      <t xml:space="preserve">Myrcia trunciflora </t>
    </r>
    <r>
      <rPr>
        <sz val="8"/>
        <color theme="1"/>
        <rFont val="Arial"/>
        <family val="2"/>
      </rPr>
      <t>O. Berg</t>
    </r>
  </si>
  <si>
    <t>0517466/7342452</t>
  </si>
  <si>
    <t>`9/2/2012</t>
  </si>
  <si>
    <t>0521438/7338653</t>
  </si>
  <si>
    <r>
      <t xml:space="preserve">Rollinia sylvatica </t>
    </r>
    <r>
      <rPr>
        <sz val="8"/>
        <color theme="1"/>
        <rFont val="Arial"/>
        <family val="2"/>
      </rPr>
      <t>(A. St-Hil.) Mart.</t>
    </r>
  </si>
  <si>
    <t xml:space="preserve">0524121/7333974 </t>
  </si>
  <si>
    <t>0527160/7332751</t>
  </si>
  <si>
    <t>0533940/7329357</t>
  </si>
  <si>
    <t>0533681/7327117</t>
  </si>
  <si>
    <t>0533217/7335818</t>
  </si>
  <si>
    <t>lauraceae</t>
  </si>
  <si>
    <t>Não identificada</t>
  </si>
  <si>
    <t>0538134/7326492</t>
  </si>
  <si>
    <t>0533144/7332495</t>
  </si>
  <si>
    <r>
      <t xml:space="preserve">Aegiphila sellowiana </t>
    </r>
    <r>
      <rPr>
        <sz val="8"/>
        <color theme="1"/>
        <rFont val="Arial"/>
        <family val="2"/>
      </rPr>
      <t>Cham.</t>
    </r>
  </si>
  <si>
    <t>0536001/7328702</t>
  </si>
  <si>
    <t xml:space="preserve">0536001/7328702 </t>
  </si>
  <si>
    <t>0517039/7332919</t>
  </si>
  <si>
    <t>0517734/7333200</t>
  </si>
  <si>
    <r>
      <rPr>
        <i/>
        <sz val="8"/>
        <color theme="1"/>
        <rFont val="Arial"/>
        <family val="2"/>
      </rPr>
      <t xml:space="preserve">Nectandra megapotamica </t>
    </r>
    <r>
      <rPr>
        <sz val="8"/>
        <color theme="1"/>
        <rFont val="Arial"/>
        <family val="2"/>
      </rPr>
      <t>(Spreng) Mez.</t>
    </r>
  </si>
  <si>
    <t>0539160/7324514</t>
  </si>
  <si>
    <r>
      <t xml:space="preserve">Solanum mauritianum </t>
    </r>
    <r>
      <rPr>
        <sz val="8"/>
        <color theme="1"/>
        <rFont val="Arial"/>
        <family val="2"/>
      </rPr>
      <t>Scop.</t>
    </r>
  </si>
  <si>
    <t>0537263/7328140</t>
  </si>
  <si>
    <t>0517191/7332994</t>
  </si>
  <si>
    <r>
      <t xml:space="preserve">Nectandra megapotamica </t>
    </r>
    <r>
      <rPr>
        <sz val="8"/>
        <color theme="1"/>
        <rFont val="Arial"/>
        <family val="2"/>
      </rPr>
      <t>(Spreng) Mez.</t>
    </r>
  </si>
  <si>
    <r>
      <t xml:space="preserve">Cytharexylum myrrianthum </t>
    </r>
    <r>
      <rPr>
        <sz val="8"/>
        <color theme="1"/>
        <rFont val="Arial"/>
        <family val="2"/>
      </rPr>
      <t>Cham.</t>
    </r>
  </si>
  <si>
    <t>0521680/7327016</t>
  </si>
  <si>
    <t>0531098/7325814</t>
  </si>
  <si>
    <r>
      <t xml:space="preserve">Dalbergia frutescens </t>
    </r>
    <r>
      <rPr>
        <sz val="8"/>
        <color theme="1"/>
        <rFont val="Arial"/>
        <family val="2"/>
      </rPr>
      <t>(Vell.) Britton</t>
    </r>
  </si>
  <si>
    <t>0532805/7325400</t>
  </si>
  <si>
    <t>0530978/7337180</t>
  </si>
  <si>
    <t>0519138/7330993</t>
  </si>
  <si>
    <t>0521159/7334379</t>
  </si>
  <si>
    <t>0518715/7330361</t>
  </si>
  <si>
    <t>0518707/7330356</t>
  </si>
  <si>
    <t>0529562/7338399</t>
  </si>
  <si>
    <t>0518943/7330454</t>
  </si>
  <si>
    <r>
      <t xml:space="preserve">Luhea divaricata </t>
    </r>
    <r>
      <rPr>
        <sz val="8"/>
        <color theme="1"/>
        <rFont val="Arial"/>
        <family val="2"/>
      </rPr>
      <t>Mart.</t>
    </r>
  </si>
  <si>
    <t>0519184/7331538</t>
  </si>
  <si>
    <t>0518718/7330364</t>
  </si>
  <si>
    <r>
      <t xml:space="preserve">Carica quercifolia </t>
    </r>
    <r>
      <rPr>
        <sz val="8"/>
        <color theme="1"/>
        <rFont val="Arial"/>
        <family val="2"/>
      </rPr>
      <t>(A. St.-Hil) Hieron.</t>
    </r>
  </si>
  <si>
    <t>0518844/7330382</t>
  </si>
  <si>
    <r>
      <t xml:space="preserve">Prunnus cf. sellowi </t>
    </r>
    <r>
      <rPr>
        <sz val="8"/>
        <color theme="1"/>
        <rFont val="Arial"/>
        <family val="2"/>
      </rPr>
      <t>Koehne</t>
    </r>
  </si>
  <si>
    <t>0519304/7331297</t>
  </si>
  <si>
    <t>0523706/7344443</t>
  </si>
  <si>
    <r>
      <t>Inga marginata</t>
    </r>
    <r>
      <rPr>
        <sz val="8"/>
        <color theme="1"/>
        <rFont val="Arial"/>
        <family val="2"/>
      </rPr>
      <t xml:space="preserve"> Willd.</t>
    </r>
  </si>
  <si>
    <t>0525366/7338522</t>
  </si>
  <si>
    <t>0522232/7339710</t>
  </si>
  <si>
    <t>0518188/7333276</t>
  </si>
  <si>
    <t>0525611/7326246</t>
  </si>
  <si>
    <r>
      <t xml:space="preserve">Persea willdenovii </t>
    </r>
    <r>
      <rPr>
        <sz val="8"/>
        <color theme="1"/>
        <rFont val="Arial"/>
        <family val="2"/>
      </rPr>
      <t>Nees</t>
    </r>
  </si>
  <si>
    <t>0530937/7326847</t>
  </si>
  <si>
    <t>0525621/7326237</t>
  </si>
  <si>
    <t>0529916/7328213</t>
  </si>
  <si>
    <t>Cordia ecalyculata Vell.</t>
  </si>
  <si>
    <r>
      <t xml:space="preserve">Solanum pseudoquina </t>
    </r>
    <r>
      <rPr>
        <sz val="8"/>
        <color theme="1"/>
        <rFont val="Arial"/>
        <family val="2"/>
      </rPr>
      <t>A. St.-Hil.</t>
    </r>
  </si>
  <si>
    <r>
      <t xml:space="preserve">Habenaria </t>
    </r>
    <r>
      <rPr>
        <sz val="8"/>
        <color rgb="FFFF0000"/>
        <rFont val="Arial"/>
        <family val="2"/>
      </rPr>
      <t xml:space="preserve">cf </t>
    </r>
    <r>
      <rPr>
        <i/>
        <sz val="8"/>
        <color rgb="FFFF0000"/>
        <rFont val="Arial"/>
        <family val="2"/>
      </rPr>
      <t>macronectar</t>
    </r>
  </si>
  <si>
    <r>
      <rPr>
        <i/>
        <sz val="8"/>
        <color rgb="FFFF0000"/>
        <rFont val="Arial"/>
        <family val="2"/>
      </rPr>
      <t xml:space="preserve">Pteris deflexa </t>
    </r>
    <r>
      <rPr>
        <sz val="8"/>
        <color rgb="FFFF0000"/>
        <rFont val="Arial"/>
        <family val="2"/>
      </rPr>
      <t>Link.</t>
    </r>
  </si>
  <si>
    <t>ESPÉCIES COM O PRIMEIRO REGISTRO NO RESGATE DE FLORA</t>
  </si>
  <si>
    <r>
      <t xml:space="preserve">Cordia ecalyculata </t>
    </r>
    <r>
      <rPr>
        <sz val="8"/>
        <color rgb="FFFF0000"/>
        <rFont val="Arial"/>
        <family val="2"/>
      </rPr>
      <t>Vell.</t>
    </r>
  </si>
  <si>
    <r>
      <t xml:space="preserve">Manihot grahamii </t>
    </r>
    <r>
      <rPr>
        <sz val="8"/>
        <color rgb="FFFF0000"/>
        <rFont val="Arial"/>
        <family val="2"/>
      </rPr>
      <t>Hook</t>
    </r>
  </si>
  <si>
    <r>
      <t xml:space="preserve">Dalbergia frutescens </t>
    </r>
    <r>
      <rPr>
        <sz val="8"/>
        <color rgb="FFFF0000"/>
        <rFont val="Arial"/>
        <family val="2"/>
      </rPr>
      <t>(Vell.) Britton</t>
    </r>
  </si>
  <si>
    <r>
      <t xml:space="preserve">Cryptocaria aschersoniana </t>
    </r>
    <r>
      <rPr>
        <sz val="8"/>
        <color rgb="FFFF0000"/>
        <rFont val="Arial"/>
        <family val="2"/>
      </rPr>
      <t>Mez</t>
    </r>
  </si>
  <si>
    <r>
      <t xml:space="preserve">Miconia cineracens </t>
    </r>
    <r>
      <rPr>
        <sz val="8"/>
        <color rgb="FFFF0000"/>
        <rFont val="Arial"/>
        <family val="2"/>
      </rPr>
      <t>Miq.</t>
    </r>
  </si>
  <si>
    <r>
      <t xml:space="preserve">Mollinedia </t>
    </r>
    <r>
      <rPr>
        <sz val="8"/>
        <color rgb="FFFF0000"/>
        <rFont val="Arial"/>
        <family val="2"/>
      </rPr>
      <t>sp.</t>
    </r>
  </si>
  <si>
    <r>
      <t xml:space="preserve">Psidium cattleyanum </t>
    </r>
    <r>
      <rPr>
        <sz val="8"/>
        <color rgb="FFFF0000"/>
        <rFont val="Arial"/>
        <family val="2"/>
      </rPr>
      <t>Sabine</t>
    </r>
  </si>
  <si>
    <r>
      <t xml:space="preserve">Styrax leprosus </t>
    </r>
    <r>
      <rPr>
        <sz val="8"/>
        <color rgb="FFFF0000"/>
        <rFont val="Arial"/>
        <family val="2"/>
      </rPr>
      <t>Hook. &amp; Arn.</t>
    </r>
  </si>
  <si>
    <t>Destino</t>
  </si>
  <si>
    <t>12/09/2011</t>
  </si>
  <si>
    <t>27/09/2011</t>
  </si>
  <si>
    <t>27/09/2012</t>
  </si>
  <si>
    <t>29/09/2011</t>
  </si>
  <si>
    <t>04/10/2011</t>
  </si>
  <si>
    <t>Adeneski-Filho</t>
  </si>
  <si>
    <t>Zanthoxylum fagara</t>
  </si>
  <si>
    <t>(L.) Sarg</t>
  </si>
  <si>
    <t>06/10/2011</t>
  </si>
  <si>
    <t>11/10/2011</t>
  </si>
  <si>
    <t>Guarea guidonia</t>
  </si>
  <si>
    <t>(L.) Sleum.</t>
  </si>
  <si>
    <t>Piptocarpha sellowii</t>
  </si>
  <si>
    <t>-</t>
  </si>
  <si>
    <t>Raulinoreitzia leptophlebia</t>
  </si>
  <si>
    <t>(B. L. Rob) R. M. King &amp; H. Rob</t>
  </si>
  <si>
    <t>MBM</t>
  </si>
  <si>
    <t>Geonoma schottiana Mart.</t>
  </si>
  <si>
    <t>MONIMIACEAE</t>
  </si>
  <si>
    <t>Myrciaria sp.</t>
  </si>
  <si>
    <t>Solanum sp.</t>
  </si>
  <si>
    <t>STYRACACEAE</t>
  </si>
  <si>
    <t>SYMPLOCACEAE</t>
  </si>
  <si>
    <t>Aegiphila sellowiana Cham.</t>
  </si>
  <si>
    <t>RUBIACAE</t>
  </si>
  <si>
    <t>UFPR</t>
  </si>
  <si>
    <t>Bonaldi, R. A.; Michelon, C.</t>
  </si>
  <si>
    <t>Cotarelli</t>
  </si>
  <si>
    <t>Caesalpinia peltophoroides</t>
  </si>
  <si>
    <t>Selusniaki, M. &amp; Lozano. E. D.</t>
  </si>
  <si>
    <t>Tillandsia tenuifolia</t>
  </si>
  <si>
    <t>Nidularium procerum</t>
  </si>
  <si>
    <t>Lindm.</t>
  </si>
  <si>
    <t>Tillandsia stricta</t>
  </si>
  <si>
    <t>Sol ex Sims</t>
  </si>
  <si>
    <t>Reiss.</t>
  </si>
  <si>
    <t>Bonaldi, R. A. &amp; Selusniaki, M.</t>
  </si>
  <si>
    <t>Canestraro, B. K.</t>
  </si>
  <si>
    <t>Canestraro, B. K.; Michelon, C. &amp; Lozano, E. D.</t>
  </si>
  <si>
    <t>Mollinedia hatschbachii</t>
  </si>
  <si>
    <t>Ribas. O. S.</t>
  </si>
  <si>
    <t>(Kaulf.) C. Presl</t>
  </si>
  <si>
    <t>Lozano. E. D. &amp; Ariati, V.</t>
  </si>
  <si>
    <t>Hibanthus biggibosus</t>
  </si>
  <si>
    <t>(A. St.-Hil.) Hassl.</t>
  </si>
  <si>
    <t>C. Presl</t>
  </si>
  <si>
    <t>Canestraro, B. K. &amp; Lozano, E. D.</t>
  </si>
  <si>
    <t>Doryopteris concolor</t>
  </si>
  <si>
    <t>(Langsd. &amp; Fisch.) Kuhn</t>
  </si>
  <si>
    <t>Canestraro, B. K. &amp; Bonaldi, R. A.</t>
  </si>
  <si>
    <t>Olfersia cervina</t>
  </si>
  <si>
    <t>(L.) Kunze</t>
  </si>
  <si>
    <t>Bochorny, T. B. &amp; Perret, L.</t>
  </si>
  <si>
    <t>Huperzia acerosa</t>
  </si>
  <si>
    <t>(Sw. ) Holub.</t>
  </si>
  <si>
    <t>Ariati, V. &amp; Mellek, D.</t>
  </si>
  <si>
    <t>Elaphoglossum macrophyllum</t>
  </si>
  <si>
    <t>(Mett. Ex Kuhn) Christ</t>
  </si>
  <si>
    <t>Elaphoglossum luridum</t>
  </si>
  <si>
    <t>(Fee) Christ</t>
  </si>
  <si>
    <t>Diospyras inconstans</t>
  </si>
  <si>
    <t>Maytenus evonymoydes</t>
  </si>
  <si>
    <t xml:space="preserve">Mull.  </t>
  </si>
  <si>
    <t>Mutisia coccinea</t>
  </si>
  <si>
    <t>Canestraro, B.K.</t>
  </si>
  <si>
    <t>Canestraro, B.K; Lozano, E.D.; Perret, L.</t>
  </si>
  <si>
    <t>Thelypteris opposita</t>
  </si>
  <si>
    <t>Huperzia mandioccana</t>
  </si>
  <si>
    <t>Bochorny, T.; Michelon, C.</t>
  </si>
  <si>
    <t>Bochorny,T. Michelon, C.</t>
  </si>
  <si>
    <t>Erythrina cristagalli</t>
  </si>
  <si>
    <t>Thelypteris pachyrhachis</t>
  </si>
  <si>
    <t>(Kuntze ex. Mett) Ching.</t>
  </si>
  <si>
    <t>Michelon,C.</t>
  </si>
  <si>
    <t>Michelon,C.; Lozano, E.D.</t>
  </si>
  <si>
    <t>Thelypteris patens</t>
  </si>
  <si>
    <t>N. Murak &amp; R.C. Moran</t>
  </si>
  <si>
    <t>Michelon, C. et al.</t>
  </si>
  <si>
    <t>Pic. Serm.</t>
  </si>
  <si>
    <t>Pecluma singeri</t>
  </si>
  <si>
    <t>(de la Sota) M.G. Price</t>
  </si>
  <si>
    <t>Michelon, C.; Kersten, R.</t>
  </si>
  <si>
    <t xml:space="preserve">Pecluma pectinatiformis </t>
  </si>
  <si>
    <t>(Lindm.) M.G. Price</t>
  </si>
  <si>
    <t xml:space="preserve">Blechnum occidentale </t>
  </si>
  <si>
    <t>Michelon,C. et al.</t>
  </si>
  <si>
    <t>Caesalpiniaceae</t>
  </si>
  <si>
    <t>Senna multijuga</t>
  </si>
  <si>
    <t>Brunfelsia pauciflora</t>
  </si>
  <si>
    <t>Perret, L.; Canestraro, B.K.</t>
  </si>
  <si>
    <t>Selusniaki, M..</t>
  </si>
  <si>
    <t>Adesneski-Filho, E.</t>
  </si>
  <si>
    <t>Paraptadenia rigida</t>
  </si>
  <si>
    <t>Adeneski-Filho, E.</t>
  </si>
  <si>
    <t>Adeneski-Filho,E.</t>
  </si>
  <si>
    <t>Casearia gossyosperma</t>
  </si>
  <si>
    <t>Selusniaski, M.</t>
  </si>
  <si>
    <t>Macfademia ungir-catii</t>
  </si>
  <si>
    <t>Myrciaria cuspidata</t>
  </si>
  <si>
    <t>O.Berg.</t>
  </si>
  <si>
    <t>Solanum variabile</t>
  </si>
  <si>
    <t xml:space="preserve">Tibouchina sellowiana </t>
  </si>
  <si>
    <t>Cogn.</t>
  </si>
  <si>
    <t xml:space="preserve">Pilocarpus pauciflorus </t>
  </si>
  <si>
    <t>Bochorny,T. et al.</t>
  </si>
  <si>
    <t>Aspidosperma riedelii</t>
  </si>
  <si>
    <t>St. Hil.</t>
  </si>
  <si>
    <t>Bonaldi,R.</t>
  </si>
  <si>
    <t>Lozano,E.;Bochorny,T.</t>
  </si>
  <si>
    <t>Bochorny,T.</t>
  </si>
  <si>
    <t>Erythroxylaceae</t>
  </si>
  <si>
    <t>Erythroxylum cuneifolium</t>
  </si>
  <si>
    <t>Styrax cf. leprosus</t>
  </si>
  <si>
    <t>Bonald,R.</t>
  </si>
  <si>
    <t>s/ data</t>
  </si>
  <si>
    <t>Pityrogramma calomelanos</t>
  </si>
  <si>
    <t>(L.) Link</t>
  </si>
  <si>
    <t>Lycopodiella camporum</t>
  </si>
  <si>
    <t>B. OLLG. &amp; P.G.Windisch</t>
  </si>
  <si>
    <t>.2011</t>
  </si>
  <si>
    <t>Dennstaedtiaceae</t>
  </si>
  <si>
    <t>(Poir) Hieron</t>
  </si>
  <si>
    <t>Elaphoglossum pachydermum</t>
  </si>
  <si>
    <t>(Feé) T. Moore</t>
  </si>
  <si>
    <t>Anemia tomentosa</t>
  </si>
  <si>
    <t>(Savigny) Sw.</t>
  </si>
  <si>
    <t>Tectaria pilosa</t>
  </si>
  <si>
    <t>Psidium cattleianum</t>
  </si>
  <si>
    <t>Perret, L.; Ariati, V.</t>
  </si>
  <si>
    <t>Acanthaceae indeterminada 1 (fruto vermelho)</t>
  </si>
  <si>
    <t>Acanthaceae indeterminada 1 (folha roxa)</t>
  </si>
  <si>
    <t>Begonia indeterminada 1 (Folha vermelha)</t>
  </si>
  <si>
    <t>Pteris lechleri</t>
  </si>
  <si>
    <r>
      <rPr>
        <i/>
        <sz val="8"/>
        <color theme="1"/>
        <rFont val="Arial"/>
        <family val="2"/>
      </rPr>
      <t>Anemia phyllitidis</t>
    </r>
    <r>
      <rPr>
        <sz val="8"/>
        <color theme="1"/>
        <rFont val="Arial"/>
        <family val="2"/>
      </rPr>
      <t xml:space="preserve"> (L.) Sw.</t>
    </r>
  </si>
  <si>
    <r>
      <rPr>
        <i/>
        <sz val="8"/>
        <color theme="1"/>
        <rFont val="Arial"/>
        <family val="2"/>
      </rPr>
      <t xml:space="preserve">Asplenium abscissum </t>
    </r>
    <r>
      <rPr>
        <sz val="8"/>
        <color theme="1"/>
        <rFont val="Arial"/>
        <family val="2"/>
      </rPr>
      <t>Willd.</t>
    </r>
  </si>
  <si>
    <r>
      <t xml:space="preserve">Ctenitis distans </t>
    </r>
    <r>
      <rPr>
        <sz val="8"/>
        <color theme="1"/>
        <rFont val="Arial"/>
        <family val="2"/>
      </rPr>
      <t>(Brack.) Ching</t>
    </r>
  </si>
  <si>
    <r>
      <t xml:space="preserve">Ctenitis falciculata </t>
    </r>
    <r>
      <rPr>
        <sz val="8"/>
        <color theme="1"/>
        <rFont val="Arial"/>
        <family val="2"/>
      </rPr>
      <t>(Raddi) Ching</t>
    </r>
  </si>
  <si>
    <r>
      <t xml:space="preserve">Didymochlaena truncatula </t>
    </r>
    <r>
      <rPr>
        <sz val="8"/>
        <color rgb="FF000000"/>
        <rFont val="Arial"/>
        <family val="2"/>
      </rPr>
      <t>(Sw.) J. Smith</t>
    </r>
  </si>
  <si>
    <r>
      <t xml:space="preserve">Lastreopsis effusa </t>
    </r>
    <r>
      <rPr>
        <sz val="8"/>
        <color rgb="FF000000"/>
        <rFont val="Arial"/>
        <family val="2"/>
      </rPr>
      <t>(Sw.) Trindale</t>
    </r>
  </si>
  <si>
    <r>
      <t xml:space="preserve">Megalastrum connexum </t>
    </r>
    <r>
      <rPr>
        <sz val="8"/>
        <color rgb="FF000000"/>
        <rFont val="Arial"/>
        <family val="2"/>
      </rPr>
      <t>(Kaulf.) A.R. Sm.</t>
    </r>
  </si>
  <si>
    <r>
      <t xml:space="preserve">Megalastrum umbrinum </t>
    </r>
    <r>
      <rPr>
        <sz val="8"/>
        <rFont val="Arial"/>
        <family val="2"/>
      </rPr>
      <t>(C. Chr.) A.R. Sm. &amp; R.C. Moran</t>
    </r>
  </si>
  <si>
    <r>
      <t xml:space="preserve">Tectaria incisa </t>
    </r>
    <r>
      <rPr>
        <sz val="8"/>
        <rFont val="Arial"/>
        <family val="2"/>
      </rPr>
      <t>Cav.</t>
    </r>
  </si>
  <si>
    <r>
      <t xml:space="preserve">Cyclopogon congestus </t>
    </r>
    <r>
      <rPr>
        <sz val="8"/>
        <rFont val="Arial"/>
        <family val="2"/>
      </rPr>
      <t>(Vell.) Hoehne</t>
    </r>
  </si>
  <si>
    <r>
      <rPr>
        <i/>
        <sz val="8"/>
        <color theme="1"/>
        <rFont val="Arial"/>
        <family val="2"/>
      </rPr>
      <t xml:space="preserve">Pteris deflexa </t>
    </r>
    <r>
      <rPr>
        <sz val="8"/>
        <color theme="1"/>
        <rFont val="Arial"/>
        <family val="2"/>
      </rPr>
      <t>Link.</t>
    </r>
  </si>
  <si>
    <r>
      <t>Diplazium ambiguum</t>
    </r>
    <r>
      <rPr>
        <sz val="8"/>
        <color rgb="FF000000"/>
        <rFont val="Arial"/>
        <family val="2"/>
      </rPr>
      <t xml:space="preserve"> Raddi</t>
    </r>
  </si>
  <si>
    <t>J.C.Yesilurt</t>
  </si>
  <si>
    <t xml:space="preserve">Asplenium abscissum </t>
  </si>
  <si>
    <t>(C.Chr) A.R. Sm. &amp; R.C. Moran</t>
  </si>
  <si>
    <t>Michelon,C.; Lozano,E.</t>
  </si>
  <si>
    <t>Thelypteris serrata</t>
  </si>
  <si>
    <t>(Cav.) Alston</t>
  </si>
  <si>
    <t>Michelon,C.;Ariati,V.</t>
  </si>
  <si>
    <t>(Kunze ex Mett) Ching</t>
  </si>
  <si>
    <t>Michelon,C.;Lozano,E.</t>
  </si>
  <si>
    <t>(Baker) L. Sylvestre &amp; P.G. Windisch</t>
  </si>
  <si>
    <t>Michelon,C.; Kersten,R.A.</t>
  </si>
  <si>
    <t>(H. Christ.) Ponce</t>
  </si>
  <si>
    <t>Thelypteris tamadarei</t>
  </si>
  <si>
    <t>(Rosenst.) Ponce</t>
  </si>
  <si>
    <t>Michelon,C.;Kersten,R.A.</t>
  </si>
  <si>
    <t xml:space="preserve">Diplazium turgidum </t>
  </si>
  <si>
    <t>Rosenst.</t>
  </si>
  <si>
    <t>(Kunze) C. Presl.</t>
  </si>
  <si>
    <t>Habenaria cf.macronéctar</t>
  </si>
  <si>
    <t>Michelon,C.; Bochorny,T.</t>
  </si>
  <si>
    <t xml:space="preserve">Diplazium herbaceum </t>
  </si>
  <si>
    <t>Feé</t>
  </si>
  <si>
    <t>Diplazium ambiguum</t>
  </si>
  <si>
    <t xml:space="preserve">Asplenium triquetrum </t>
  </si>
  <si>
    <t>Thelypteris abbiati</t>
  </si>
  <si>
    <t>Michelon,C.; Ariati,V.</t>
  </si>
  <si>
    <t>Pityrogramma trifoliata</t>
  </si>
  <si>
    <t>(L.) R. M. Tryon</t>
  </si>
  <si>
    <t>Canestraro,B.K.</t>
  </si>
  <si>
    <t>Canestraro,B.K.; Ariati,V.; Lozano,E.</t>
  </si>
  <si>
    <t>Canestraro,B.K.;Ariati,V.</t>
  </si>
  <si>
    <t>Canestraro,B.K.; Lozano,E.D.</t>
  </si>
  <si>
    <t>Lastreopsis effusa</t>
  </si>
  <si>
    <t>Microgramma vaccinifolia</t>
  </si>
  <si>
    <t>(Langed &amp; Fisch) Copel</t>
  </si>
  <si>
    <t>Canestraro,B.K.; Lozano,E.D.; Ariati,V.</t>
  </si>
  <si>
    <t>Canestraro,B.K.; Bonaldi,R.A.; Michelon,C.</t>
  </si>
  <si>
    <t>Annemia raddiana</t>
  </si>
  <si>
    <t>Annemia tomentosa</t>
  </si>
  <si>
    <t>Canestraro,B.K.; Michelon,C.</t>
  </si>
  <si>
    <t>Canestraro,B.K.; Lozano</t>
  </si>
  <si>
    <t>Eugenia neoverrucosa</t>
  </si>
  <si>
    <t>Sobral</t>
  </si>
  <si>
    <t>Bochorny,T.;Perret,L.</t>
  </si>
  <si>
    <t>Indeterminado</t>
  </si>
  <si>
    <t>Cotarelli, V.</t>
  </si>
  <si>
    <t>Ariati,V.</t>
  </si>
  <si>
    <t>Psidium sp.</t>
  </si>
  <si>
    <t>Styrax leprosus</t>
  </si>
  <si>
    <t>Perret,L.</t>
  </si>
  <si>
    <t xml:space="preserve">Schizolobium parahyba </t>
  </si>
  <si>
    <t>(Vell.) S.F. Blake</t>
  </si>
  <si>
    <t>Annona rugulosa</t>
  </si>
  <si>
    <t>(Schltdl.) H. Rainer</t>
  </si>
  <si>
    <t>Bochorny,T,; Perret,L.</t>
  </si>
  <si>
    <t xml:space="preserve">A. St. Hil. </t>
  </si>
  <si>
    <t>Lozano,E.; Bochorny,T.</t>
  </si>
  <si>
    <t>Kostern.</t>
  </si>
  <si>
    <t>Perret,L.;Canestraro,B.K.</t>
  </si>
  <si>
    <t>(Vell.) Britton</t>
  </si>
  <si>
    <t>(Tussac) Herb.</t>
  </si>
  <si>
    <t>Tillandsia polystachia</t>
  </si>
  <si>
    <t>0514887/7349548</t>
  </si>
  <si>
    <t>0522846/733872</t>
  </si>
  <si>
    <t>0517356/7347790</t>
  </si>
  <si>
    <t>Ficus luschnathiana (Miq.) Miq.</t>
  </si>
  <si>
    <t>0514474/7349496</t>
  </si>
  <si>
    <t>0519879/7349397</t>
  </si>
  <si>
    <t>Vitex megapotamicus</t>
  </si>
  <si>
    <t>0518878/7344432</t>
  </si>
  <si>
    <t>0529717/7339158</t>
  </si>
  <si>
    <t>0526062/7338686</t>
  </si>
  <si>
    <t>0528079/7332747</t>
  </si>
  <si>
    <t>0525292/7333225</t>
  </si>
  <si>
    <t>0522794/7341641</t>
  </si>
  <si>
    <t>0533307/7327135</t>
  </si>
  <si>
    <t>0521581/7343896</t>
  </si>
  <si>
    <t>0524091/7345444</t>
  </si>
  <si>
    <t>0530236/7329871</t>
  </si>
  <si>
    <t>Indet.</t>
  </si>
  <si>
    <t>0533114/7332534</t>
  </si>
  <si>
    <t>0533008/7332193</t>
  </si>
  <si>
    <t>0521331/7333304</t>
  </si>
  <si>
    <t>0519322/7331269</t>
  </si>
  <si>
    <t>0530936/7339620</t>
  </si>
  <si>
    <t>0534187/7328983</t>
  </si>
  <si>
    <t>0531155/7340141</t>
  </si>
  <si>
    <t>0531147/7340126</t>
  </si>
  <si>
    <t>0529684/7327000</t>
  </si>
  <si>
    <t>Rubiaceae I</t>
  </si>
  <si>
    <t>Rubiaceae II</t>
  </si>
  <si>
    <t>0530979/7332619</t>
  </si>
  <si>
    <t>0529523/7326831</t>
  </si>
  <si>
    <t>Rubiceae</t>
  </si>
  <si>
    <t>0529510/7326830</t>
  </si>
  <si>
    <t>0529631/7326850</t>
  </si>
  <si>
    <t>0529535/7339245</t>
  </si>
  <si>
    <t>0529670/7339276</t>
  </si>
  <si>
    <t>0529517/7326824</t>
  </si>
  <si>
    <t>Geonoma schottiana</t>
  </si>
  <si>
    <t>0529463/7326825</t>
  </si>
  <si>
    <t>0529656/7330993</t>
  </si>
  <si>
    <t>Asplenium inaquiterale</t>
  </si>
  <si>
    <t>Blechnum caudatum</t>
  </si>
  <si>
    <t>Blechnum divergens</t>
  </si>
  <si>
    <r>
      <t xml:space="preserve">Dicksonia sellowiana </t>
    </r>
    <r>
      <rPr>
        <sz val="8"/>
        <color rgb="FF000000"/>
        <rFont val="Arial"/>
        <family val="2"/>
      </rPr>
      <t>Hook.</t>
    </r>
  </si>
  <si>
    <r>
      <t xml:space="preserve">Olfersia cervina </t>
    </r>
    <r>
      <rPr>
        <sz val="8"/>
        <rFont val="Arial"/>
        <family val="2"/>
      </rPr>
      <t>(L.) Kuntze</t>
    </r>
  </si>
  <si>
    <t>Calathea folha grande</t>
  </si>
  <si>
    <t>Danaea moritziana</t>
  </si>
  <si>
    <t>Sarcoglotis ventriculata</t>
  </si>
  <si>
    <t>Pteris decurrens</t>
  </si>
  <si>
    <t>Pteris splendens</t>
  </si>
  <si>
    <t>Tectaria abbiattii</t>
  </si>
  <si>
    <r>
      <t xml:space="preserve">Tectaria pilosa </t>
    </r>
    <r>
      <rPr>
        <sz val="8"/>
        <color rgb="FFFF0000"/>
        <rFont val="Arial"/>
        <family val="2"/>
      </rPr>
      <t>(Fée) R.C. Moran</t>
    </r>
  </si>
  <si>
    <r>
      <rPr>
        <i/>
        <sz val="8"/>
        <color theme="1"/>
        <rFont val="Arial"/>
        <family val="2"/>
      </rPr>
      <t>Thelypteris araucariensis</t>
    </r>
    <r>
      <rPr>
        <sz val="8"/>
        <color theme="1"/>
        <rFont val="Arial"/>
        <family val="2"/>
      </rPr>
      <t xml:space="preserve"> Ponce</t>
    </r>
  </si>
  <si>
    <r>
      <t xml:space="preserve">Thelypteris decussata </t>
    </r>
    <r>
      <rPr>
        <sz val="8"/>
        <color theme="1"/>
        <rFont val="Arial"/>
        <family val="2"/>
      </rPr>
      <t>(L.) Proctor</t>
    </r>
  </si>
  <si>
    <t>Aechmea sp.</t>
  </si>
  <si>
    <t>Rhipsalis sp.</t>
  </si>
  <si>
    <t>Trizeux falcata</t>
  </si>
  <si>
    <r>
      <t>Asplenium mucronatum</t>
    </r>
    <r>
      <rPr>
        <sz val="8"/>
        <color theme="1"/>
        <rFont val="Arial"/>
        <family val="2"/>
      </rPr>
      <t xml:space="preserve"> C. Presl</t>
    </r>
  </si>
  <si>
    <r>
      <t xml:space="preserve">Vriesea flava </t>
    </r>
    <r>
      <rPr>
        <sz val="8"/>
        <color theme="1"/>
        <rFont val="Arial"/>
        <family val="2"/>
      </rPr>
      <t>And.Costa, H.Luther &amp; Wand.</t>
    </r>
  </si>
  <si>
    <r>
      <t>Nidularium procerum</t>
    </r>
    <r>
      <rPr>
        <sz val="8"/>
        <color theme="1"/>
        <rFont val="Arial"/>
        <family val="2"/>
      </rPr>
      <t xml:space="preserve"> Lindm.</t>
    </r>
  </si>
  <si>
    <r>
      <t xml:space="preserve">Tillandsia polystachia </t>
    </r>
    <r>
      <rPr>
        <sz val="8"/>
        <color theme="1"/>
        <rFont val="Arial"/>
        <family val="2"/>
      </rPr>
      <t>(L.) L.</t>
    </r>
  </si>
  <si>
    <r>
      <t xml:space="preserve">Tillandsia tenuifolia </t>
    </r>
    <r>
      <rPr>
        <sz val="8"/>
        <color theme="1"/>
        <rFont val="Arial"/>
        <family val="2"/>
      </rPr>
      <t>L.</t>
    </r>
  </si>
  <si>
    <r>
      <t>Aechmea recurva</t>
    </r>
    <r>
      <rPr>
        <sz val="8"/>
        <color theme="1"/>
        <rFont val="Arial"/>
        <family val="2"/>
      </rPr>
      <t xml:space="preserve"> (Klotzsch) L.B.Sm.</t>
    </r>
  </si>
  <si>
    <r>
      <t>Aechmea nudicaulis</t>
    </r>
    <r>
      <rPr>
        <sz val="8"/>
        <color theme="1"/>
        <rFont val="Arial"/>
        <family val="2"/>
      </rPr>
      <t xml:space="preserve"> (L.) Griseb</t>
    </r>
  </si>
  <si>
    <r>
      <t>Aechmea distichantha</t>
    </r>
    <r>
      <rPr>
        <sz val="8"/>
        <color theme="1"/>
        <rFont val="Arial"/>
        <family val="2"/>
      </rPr>
      <t xml:space="preserve"> Lem.</t>
    </r>
  </si>
  <si>
    <r>
      <t xml:space="preserve">Epiphillum phyllanthus </t>
    </r>
    <r>
      <rPr>
        <sz val="8"/>
        <color theme="1"/>
        <rFont val="Arial"/>
        <family val="2"/>
      </rPr>
      <t>(L.) Haw.</t>
    </r>
  </si>
  <si>
    <r>
      <t xml:space="preserve">Hatiora salicornioides </t>
    </r>
    <r>
      <rPr>
        <sz val="8"/>
        <color theme="1"/>
        <rFont val="Arial"/>
        <family val="2"/>
      </rPr>
      <t>Britton &amp; Rose</t>
    </r>
  </si>
  <si>
    <r>
      <t xml:space="preserve">Lepismium warmingianum </t>
    </r>
    <r>
      <rPr>
        <sz val="8"/>
        <color theme="1"/>
        <rFont val="Arial"/>
        <family val="2"/>
      </rPr>
      <t>(K.Schum.) Barthlott</t>
    </r>
  </si>
  <si>
    <r>
      <t xml:space="preserve">Lepismium houlletianum </t>
    </r>
    <r>
      <rPr>
        <sz val="8"/>
        <rFont val="Arial"/>
        <family val="2"/>
      </rPr>
      <t>(Lemaire) Barthlott</t>
    </r>
  </si>
  <si>
    <r>
      <t xml:space="preserve">Isabelia pulchella </t>
    </r>
    <r>
      <rPr>
        <sz val="8"/>
        <color rgb="FFFF0000"/>
        <rFont val="Arial"/>
        <family val="2"/>
      </rPr>
      <t>(Kraenzl.) C.Van den Berg &amp; M.W.Chase</t>
    </r>
  </si>
  <si>
    <r>
      <t>Zygostates lunata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Lindl.</t>
    </r>
  </si>
  <si>
    <r>
      <t>Cyclopogon congestus</t>
    </r>
    <r>
      <rPr>
        <sz val="8"/>
        <color theme="1"/>
        <rFont val="Arial"/>
        <family val="2"/>
      </rPr>
      <t xml:space="preserve"> (Vell.) Hoehne</t>
    </r>
  </si>
  <si>
    <r>
      <t>Miltonia flavescens</t>
    </r>
    <r>
      <rPr>
        <sz val="8"/>
        <color theme="1"/>
        <rFont val="Arial"/>
        <family val="2"/>
      </rPr>
      <t xml:space="preserve"> (Lindl.) Lindl.</t>
    </r>
  </si>
  <si>
    <r>
      <t>Oncidium longicornium</t>
    </r>
    <r>
      <rPr>
        <sz val="8"/>
        <color theme="1"/>
        <rFont val="Arial"/>
        <family val="2"/>
      </rPr>
      <t xml:space="preserve"> Mutel</t>
    </r>
  </si>
  <si>
    <r>
      <t xml:space="preserve">Oncidium flexuosum </t>
    </r>
    <r>
      <rPr>
        <sz val="8"/>
        <color theme="1"/>
        <rFont val="Arial"/>
        <family val="2"/>
      </rPr>
      <t>Lodd.</t>
    </r>
  </si>
  <si>
    <r>
      <t xml:space="preserve">Isochilus linearis </t>
    </r>
    <r>
      <rPr>
        <sz val="8"/>
        <color theme="1"/>
        <rFont val="Arial"/>
        <family val="2"/>
      </rPr>
      <t>(Jacq.) R.Br.</t>
    </r>
  </si>
  <si>
    <r>
      <t>Leptotes bicolor</t>
    </r>
    <r>
      <rPr>
        <sz val="8"/>
        <color theme="1"/>
        <rFont val="Arial"/>
        <family val="2"/>
      </rPr>
      <t xml:space="preserve"> Lindl.</t>
    </r>
  </si>
  <si>
    <r>
      <t>Octomeria micrantha</t>
    </r>
    <r>
      <rPr>
        <sz val="8"/>
        <color theme="1"/>
        <rFont val="Arial"/>
        <family val="2"/>
      </rPr>
      <t xml:space="preserve"> Barb.Rodr.</t>
    </r>
  </si>
  <si>
    <r>
      <t>Acianthera saundersiana</t>
    </r>
    <r>
      <rPr>
        <sz val="8"/>
        <color theme="1"/>
        <rFont val="Arial"/>
        <family val="2"/>
      </rPr>
      <t xml:space="preserve"> (Rchb. f.) Pridgeon &amp; M.W. Chase</t>
    </r>
  </si>
  <si>
    <r>
      <t xml:space="preserve">Acianthera pubescens </t>
    </r>
    <r>
      <rPr>
        <sz val="8"/>
        <color theme="1"/>
        <rFont val="Arial"/>
        <family val="2"/>
      </rPr>
      <t>(Lindl.) Pridgeon &amp; M.W. Chase</t>
    </r>
  </si>
  <si>
    <r>
      <t xml:space="preserve">Acianthera recurva </t>
    </r>
    <r>
      <rPr>
        <sz val="8"/>
        <color theme="1"/>
        <rFont val="Arial"/>
        <family val="2"/>
      </rPr>
      <t>(Lindl.) Pridgeon &amp; M.W.Chase</t>
    </r>
  </si>
  <si>
    <r>
      <t xml:space="preserve">Polystachya concreta </t>
    </r>
    <r>
      <rPr>
        <sz val="8"/>
        <color theme="1"/>
        <rFont val="Arial"/>
        <family val="2"/>
      </rPr>
      <t>(Jacq.) Garay &amp; H.R.Sweet</t>
    </r>
  </si>
  <si>
    <r>
      <t xml:space="preserve">Stelis cf. intermedia </t>
    </r>
    <r>
      <rPr>
        <sz val="8"/>
        <color theme="1"/>
        <rFont val="Arial"/>
        <family val="2"/>
      </rPr>
      <t>Poepp. &amp; Endl.</t>
    </r>
  </si>
  <si>
    <r>
      <t>Epidendrum pseudodifforme</t>
    </r>
    <r>
      <rPr>
        <sz val="8"/>
        <color rgb="FFFF0000"/>
        <rFont val="Arial"/>
        <family val="2"/>
      </rPr>
      <t xml:space="preserve"> Hoehne &amp; Schltr.</t>
    </r>
  </si>
  <si>
    <r>
      <t xml:space="preserve">Epidendrum henschenii </t>
    </r>
    <r>
      <rPr>
        <sz val="8"/>
        <color theme="1"/>
        <rFont val="Arial"/>
        <family val="2"/>
      </rPr>
      <t>Barb.Rodr.</t>
    </r>
  </si>
  <si>
    <r>
      <t>Trichocentrum pumilum</t>
    </r>
    <r>
      <rPr>
        <sz val="8"/>
        <color theme="1"/>
        <rFont val="Arial"/>
        <family val="2"/>
      </rPr>
      <t xml:space="preserve"> (Lindl.) M.W.Chase &amp; N.H.Williams</t>
    </r>
  </si>
  <si>
    <r>
      <t xml:space="preserve">Stanhopea lietzei </t>
    </r>
    <r>
      <rPr>
        <sz val="8"/>
        <color theme="1"/>
        <rFont val="Arial"/>
        <family val="2"/>
      </rPr>
      <t>(Regel) Schltr.</t>
    </r>
  </si>
  <si>
    <r>
      <t xml:space="preserve">Brasiliorchis gracilis </t>
    </r>
    <r>
      <rPr>
        <sz val="8"/>
        <color theme="1"/>
        <rFont val="Arial"/>
        <family val="2"/>
      </rPr>
      <t>(Lodd.) R.B.Singer, S.Koehler &amp; Carnevali</t>
    </r>
  </si>
  <si>
    <r>
      <t xml:space="preserve">Brasiliorchis phorophyrosteles </t>
    </r>
    <r>
      <rPr>
        <sz val="8"/>
        <color theme="1"/>
        <rFont val="Arial"/>
        <family val="2"/>
      </rPr>
      <t>(Rchb.f.) R.B.Singer, S.Koehler &amp; Carnevali</t>
    </r>
  </si>
  <si>
    <r>
      <t xml:space="preserve">Campyloneurum nitidum </t>
    </r>
    <r>
      <rPr>
        <sz val="8"/>
        <color theme="1"/>
        <rFont val="Arial"/>
        <family val="2"/>
      </rPr>
      <t>(Kaulf.) C. Presl</t>
    </r>
  </si>
  <si>
    <r>
      <t xml:space="preserve">Campyloneurum acrocarpon </t>
    </r>
    <r>
      <rPr>
        <sz val="8"/>
        <color theme="1"/>
        <rFont val="Arial"/>
        <family val="2"/>
      </rPr>
      <t>Fée</t>
    </r>
  </si>
  <si>
    <r>
      <t xml:space="preserve">Vittaria lineata </t>
    </r>
    <r>
      <rPr>
        <sz val="8"/>
        <color theme="1"/>
        <rFont val="Arial"/>
        <family val="2"/>
      </rPr>
      <t>(L.) Sm.</t>
    </r>
  </si>
  <si>
    <t>Canestraro, B. K.; Michelon, C.</t>
  </si>
  <si>
    <t>(Lindl.)M.G. Price</t>
  </si>
  <si>
    <t>(Langsd. &amp; Fisch) Kuhn</t>
  </si>
  <si>
    <t xml:space="preserve">Tectaria incisa </t>
  </si>
  <si>
    <t>Cav.</t>
  </si>
  <si>
    <t>Canestraro,B.K.; Lozano,E.D.; Perret,L.</t>
  </si>
  <si>
    <t>Canestraro,B.K.; Lozano,E.D.;Michelon,C.</t>
  </si>
  <si>
    <t>Selaginella flexuosa</t>
  </si>
  <si>
    <t xml:space="preserve">Doryopteris pentagona </t>
  </si>
  <si>
    <t>Michelon,C.;Lozano,E.D.</t>
  </si>
  <si>
    <t>Bochorny,T.; Michelon,C.</t>
  </si>
  <si>
    <t>.</t>
  </si>
  <si>
    <t>Ariati,V.;Bonaldi.R.A</t>
  </si>
  <si>
    <t>Lozano,E.D.</t>
  </si>
  <si>
    <t>Lozano,E.D.; Canestraro,B.K.</t>
  </si>
  <si>
    <t>(A.St.Hil.) Ravenha</t>
  </si>
  <si>
    <t>Lozano,E..</t>
  </si>
  <si>
    <t>Lepismium cruciforme</t>
  </si>
  <si>
    <t>Bochorny,T.; Bonaldi,R.A.</t>
  </si>
  <si>
    <t>Canestraro,B.K.; Lozano, E.D.; Michelon,C.</t>
  </si>
  <si>
    <t>Ariati,V. et al.</t>
  </si>
  <si>
    <t>(A. St. Hil.) Ravenna</t>
  </si>
  <si>
    <t>Zygopetalum maxillari</t>
  </si>
  <si>
    <t>Bulbophyllum peri</t>
  </si>
  <si>
    <t>Michelon,C.; Lozano,E.D.</t>
  </si>
  <si>
    <t>(Brack.) Ching</t>
  </si>
  <si>
    <t>Michelon,C. et el.</t>
  </si>
  <si>
    <t>Thelypteris dentata</t>
  </si>
  <si>
    <t>(Forssk) E.P. St. John</t>
  </si>
  <si>
    <t>(Desr.) Alston</t>
  </si>
  <si>
    <t>(Willd) T. Moore</t>
  </si>
  <si>
    <t>Megalastrum connexum</t>
  </si>
  <si>
    <t>(Kaulf) A.R. Sm.&amp; R.C. Moran</t>
  </si>
  <si>
    <t>Trichilia cf. pallida</t>
  </si>
  <si>
    <t>Asplenium atatum</t>
  </si>
  <si>
    <t>Dioscoreaceae</t>
  </si>
  <si>
    <t>Dioscorea multiflora</t>
  </si>
  <si>
    <t>Eupodium kalfusii</t>
  </si>
  <si>
    <t>(J. Sm.) J. Sm.</t>
  </si>
  <si>
    <t>Bathysa australis</t>
  </si>
  <si>
    <t>(A. St.- Hil.) K. Schum.</t>
  </si>
  <si>
    <t>Lozano, E. D.; Canestraro, B. K.; Michelon, C.</t>
  </si>
  <si>
    <t>Guapira hirsuta</t>
  </si>
  <si>
    <t>(Choisy) Lundell</t>
  </si>
  <si>
    <t>Adenesky- Filho, E.; Bonaldi, R. A.</t>
  </si>
  <si>
    <t>Trichilia pallida</t>
  </si>
  <si>
    <t xml:space="preserve">Canestraro, B.K.; Lozano, E. D.; Michelon, C. </t>
  </si>
  <si>
    <t>Dichorysandra thyrsiflora</t>
  </si>
  <si>
    <t>Michelon, C.; Canestraro, B.K.; Lozano, E. D.</t>
  </si>
  <si>
    <t>I.Aparatos</t>
  </si>
  <si>
    <r>
      <rPr>
        <i/>
        <sz val="8"/>
        <color theme="1"/>
        <rFont val="Arial"/>
        <family val="2"/>
      </rPr>
      <t>Cyathea phalerata</t>
    </r>
    <r>
      <rPr>
        <sz val="8"/>
        <color theme="1"/>
        <rFont val="Arial"/>
        <family val="2"/>
      </rPr>
      <t xml:space="preserve"> Mart.</t>
    </r>
  </si>
  <si>
    <t>Coletor/Identificador</t>
  </si>
  <si>
    <t>Trichilia casaretii</t>
  </si>
  <si>
    <t>Seguieria floribunda</t>
  </si>
  <si>
    <t>Bochorny, T., Perret, L.</t>
  </si>
  <si>
    <t>Bochorny, T., Michelon, C.</t>
  </si>
  <si>
    <t>Asplenium auriculatum</t>
  </si>
  <si>
    <t>Michelon, C.; Canestraro, B. K.; Lozano, E.D.</t>
  </si>
  <si>
    <t>Trichilia casarettii</t>
  </si>
  <si>
    <t>Canestraro, B.K.; Lozano, E.D.; Michelon,C.</t>
  </si>
  <si>
    <t>Thelypteris decussata</t>
  </si>
  <si>
    <t>Thelypteris abbiatii</t>
  </si>
  <si>
    <t>Oncidium pulvinatum</t>
  </si>
  <si>
    <t>Iridaceae</t>
  </si>
  <si>
    <t>Sysirinchium vaginatum</t>
  </si>
  <si>
    <t xml:space="preserve">Nectandra oppositifolia </t>
  </si>
  <si>
    <t>Nees</t>
  </si>
  <si>
    <t>Lozano, E.D.; Canestraro, B.K.</t>
  </si>
  <si>
    <t>Acianthera recurva</t>
  </si>
  <si>
    <t>Canestraro, B.K.; Lozano, E.D.</t>
  </si>
  <si>
    <t>Epidendrum henschenii</t>
  </si>
  <si>
    <t>Alismataceae</t>
  </si>
  <si>
    <t>Echinodorus grandiflorus</t>
  </si>
  <si>
    <t>Justicia carnea</t>
  </si>
  <si>
    <t>Barrison, J.; Jarduli,L.</t>
  </si>
  <si>
    <t>Ornithophora radicans</t>
  </si>
  <si>
    <t>Pabstilla arcuata</t>
  </si>
  <si>
    <t>Pabstilla arcuata"amarela"</t>
  </si>
  <si>
    <t>Bochorny, T.; Lozano, E.D.;Perret,L..;Canestraro, B.K.</t>
  </si>
  <si>
    <t>Bochorny,T.;Lozano, E.D.;Michelon,C.; Perret,L.</t>
  </si>
  <si>
    <t>Salviniaceae</t>
  </si>
  <si>
    <t>Salvinia auriculata</t>
  </si>
  <si>
    <t>Michelon,C.;Bochorny,T.; Lozano,E.D.</t>
  </si>
  <si>
    <t>Azolla filiculoides</t>
  </si>
  <si>
    <t>Michelon,C.; Bochorny,T.; Lozano,E.D.</t>
  </si>
  <si>
    <t>Ariati,.</t>
  </si>
  <si>
    <t>Adenesky-Filho,E.</t>
  </si>
  <si>
    <t>Bochorny,T.; Perret,L.</t>
  </si>
  <si>
    <t>Calyptranthes grandiflora</t>
  </si>
  <si>
    <t>0529477/7326821</t>
  </si>
  <si>
    <t>0527935/7330456</t>
  </si>
  <si>
    <t>0537288/7328033</t>
  </si>
  <si>
    <t xml:space="preserve"> Mollinedia clavigera</t>
  </si>
  <si>
    <t>534016/7329227</t>
  </si>
  <si>
    <t>0529562/7335305</t>
  </si>
  <si>
    <t>0530564/7335790</t>
  </si>
  <si>
    <t>0534015/7329223</t>
  </si>
  <si>
    <t>0536994/7328544</t>
  </si>
  <si>
    <t>0536014/7328734</t>
  </si>
  <si>
    <t>0534141/7329020</t>
  </si>
  <si>
    <t>05330304/7325542</t>
  </si>
  <si>
    <t>0536994/7329223</t>
  </si>
  <si>
    <t>0534016/7329227</t>
  </si>
  <si>
    <t>0531222/7328738</t>
  </si>
  <si>
    <t>0531522/7328535</t>
  </si>
  <si>
    <t>0528359/7338296</t>
  </si>
  <si>
    <t>0526297/7338832</t>
  </si>
  <si>
    <t>0518895/7330431</t>
  </si>
  <si>
    <t>0523683/7331166</t>
  </si>
  <si>
    <t>0522500/7338736</t>
  </si>
  <si>
    <t>0519792/7341510</t>
  </si>
  <si>
    <t>0519757/7340789</t>
  </si>
  <si>
    <t>0528632/7337203</t>
  </si>
  <si>
    <t>0528481/7338220</t>
  </si>
  <si>
    <t>0526749/7341456</t>
  </si>
  <si>
    <t>0530622/7339052</t>
  </si>
  <si>
    <t>0530465/7339038</t>
  </si>
  <si>
    <t>0527206/7342378</t>
  </si>
  <si>
    <t>0527276/7342447</t>
  </si>
  <si>
    <t>Lonchocarpus muehlbergianus</t>
  </si>
  <si>
    <t>0526739/7341464</t>
  </si>
  <si>
    <t>0526693/7341924</t>
  </si>
  <si>
    <t>Tabernaemontana catharinesis</t>
  </si>
  <si>
    <t>0526769/7341257</t>
  </si>
  <si>
    <t>0526748/7342338</t>
  </si>
  <si>
    <t>0528657/7337214</t>
  </si>
  <si>
    <t>0532812/7335297</t>
  </si>
  <si>
    <t>0524248/7339675</t>
  </si>
  <si>
    <t>0524111/7339601</t>
  </si>
  <si>
    <r>
      <rPr>
        <i/>
        <sz val="8"/>
        <color rgb="FFFF0000"/>
        <rFont val="Arial"/>
        <family val="2"/>
      </rPr>
      <t xml:space="preserve">Asplenium abscissum </t>
    </r>
    <r>
      <rPr>
        <sz val="8"/>
        <color rgb="FFFF0000"/>
        <rFont val="Arial"/>
        <family val="2"/>
      </rPr>
      <t>Willd.</t>
    </r>
  </si>
  <si>
    <r>
      <t xml:space="preserve">Olfersia cervina </t>
    </r>
    <r>
      <rPr>
        <sz val="8"/>
        <color rgb="FFFF0000"/>
        <rFont val="Arial"/>
        <family val="2"/>
      </rPr>
      <t>(L.) Kuntze</t>
    </r>
  </si>
  <si>
    <r>
      <t xml:space="preserve">Tectaria incisa </t>
    </r>
    <r>
      <rPr>
        <sz val="8"/>
        <color rgb="FFFF0000"/>
        <rFont val="Arial"/>
        <family val="2"/>
      </rPr>
      <t>Cav.</t>
    </r>
  </si>
  <si>
    <r>
      <t xml:space="preserve">Cyclopogon congestus </t>
    </r>
    <r>
      <rPr>
        <sz val="8"/>
        <color rgb="FFFF0000"/>
        <rFont val="Arial"/>
        <family val="2"/>
      </rPr>
      <t>(Vell.) Hoehne</t>
    </r>
  </si>
  <si>
    <r>
      <t xml:space="preserve">Thelypteris decussata </t>
    </r>
    <r>
      <rPr>
        <sz val="8"/>
        <color rgb="FFFF0000"/>
        <rFont val="Arial"/>
        <family val="2"/>
      </rPr>
      <t>(L.) Proctor</t>
    </r>
  </si>
  <si>
    <t>Vasconcella quercifolia</t>
  </si>
  <si>
    <t>0528427/7338222</t>
  </si>
  <si>
    <t>0533466/7330249</t>
  </si>
  <si>
    <t>0528418/7338237</t>
  </si>
  <si>
    <t>0534034/7331729</t>
  </si>
  <si>
    <t>0530888/7328766</t>
  </si>
  <si>
    <t>0517322/7342561</t>
  </si>
  <si>
    <t>0518380/7342333</t>
  </si>
  <si>
    <t>0528371/7339224</t>
  </si>
  <si>
    <t>0528399/7339354</t>
  </si>
  <si>
    <t>0527817/7339392</t>
  </si>
  <si>
    <t>0528393/7339312</t>
  </si>
  <si>
    <t>0522504/7335090</t>
  </si>
  <si>
    <t>0,3</t>
  </si>
  <si>
    <t>0526519/739329</t>
  </si>
  <si>
    <t>2,3</t>
  </si>
  <si>
    <t>0519001/7333086</t>
  </si>
  <si>
    <t>10,2</t>
  </si>
  <si>
    <t>0526438/7339486</t>
  </si>
  <si>
    <t>Celtis cf. iguanea</t>
  </si>
  <si>
    <t>0,58</t>
  </si>
  <si>
    <t>0520501/7333411</t>
  </si>
  <si>
    <t>0521469/7333034</t>
  </si>
  <si>
    <t>Strychinos cf. trinervis</t>
  </si>
  <si>
    <t>0527348/7338232</t>
  </si>
  <si>
    <t>Sebastiania brasiliensis</t>
  </si>
  <si>
    <t>0,1</t>
  </si>
  <si>
    <t>0527358/7338174</t>
  </si>
  <si>
    <t>2,1</t>
  </si>
  <si>
    <t>0527713/7339011</t>
  </si>
  <si>
    <t>0530756/7337608</t>
  </si>
  <si>
    <t>0531033/7337349</t>
  </si>
  <si>
    <t>não foi marcado</t>
  </si>
  <si>
    <t>0533166/7326492</t>
  </si>
  <si>
    <t>0533009/7326634</t>
  </si>
  <si>
    <t>Trichilia cf. elegans</t>
  </si>
  <si>
    <t>0533376/7326784</t>
  </si>
  <si>
    <t>Cestrum sp.</t>
  </si>
  <si>
    <t>0529631/7339279</t>
  </si>
  <si>
    <t>0532613/7338101</t>
  </si>
  <si>
    <t>0529567/7334889</t>
  </si>
  <si>
    <t>0530892/7326455</t>
  </si>
  <si>
    <r>
      <t xml:space="preserve">Schinus terebinthifolia </t>
    </r>
    <r>
      <rPr>
        <sz val="8"/>
        <color theme="1"/>
        <rFont val="Arial"/>
        <family val="2"/>
      </rPr>
      <t>Raddi</t>
    </r>
  </si>
  <si>
    <r>
      <t>Acacia polyphylla</t>
    </r>
    <r>
      <rPr>
        <sz val="8"/>
        <color theme="1"/>
        <rFont val="Arial"/>
        <family val="2"/>
      </rPr>
      <t>(DC.) Britton &amp; Rose</t>
    </r>
  </si>
  <si>
    <r>
      <t xml:space="preserve">Esenbeckia febrifuga </t>
    </r>
    <r>
      <rPr>
        <sz val="8"/>
        <color theme="1"/>
        <rFont val="Arial"/>
        <family val="2"/>
      </rPr>
      <t>(A.St.-Hil.) A.Juss. ex Mart.</t>
    </r>
  </si>
  <si>
    <r>
      <t xml:space="preserve">Lonchocarpus muehlbergianus </t>
    </r>
    <r>
      <rPr>
        <sz val="8"/>
        <color theme="1"/>
        <rFont val="Arial"/>
        <family val="2"/>
      </rPr>
      <t>Hassl.</t>
    </r>
  </si>
  <si>
    <r>
      <t xml:space="preserve">Rauvolfia sellowii </t>
    </r>
    <r>
      <rPr>
        <sz val="8"/>
        <color theme="1"/>
        <rFont val="Arial"/>
        <family val="2"/>
      </rPr>
      <t>Müll. Arg.</t>
    </r>
  </si>
  <si>
    <t>Zigostates lunata</t>
  </si>
  <si>
    <t>Specklinia sp.</t>
  </si>
  <si>
    <r>
      <t xml:space="preserve">Sinningia douglasii </t>
    </r>
    <r>
      <rPr>
        <sz val="8"/>
        <color theme="1"/>
        <rFont val="Arial"/>
        <family val="2"/>
      </rPr>
      <t>(Lindl.) Chautems</t>
    </r>
  </si>
  <si>
    <r>
      <t>Oncidium flexuosum</t>
    </r>
    <r>
      <rPr>
        <sz val="8"/>
        <color theme="1"/>
        <rFont val="Arial"/>
        <family val="2"/>
      </rPr>
      <t xml:space="preserve"> Lodd.</t>
    </r>
  </si>
  <si>
    <r>
      <t>Hatiora salicornioides</t>
    </r>
    <r>
      <rPr>
        <sz val="8"/>
        <color theme="1"/>
        <rFont val="Arial"/>
        <family val="2"/>
      </rPr>
      <t>Britton &amp; Rose</t>
    </r>
  </si>
  <si>
    <r>
      <t xml:space="preserve">Vriesea flava </t>
    </r>
    <r>
      <rPr>
        <sz val="8"/>
        <color theme="1"/>
        <rFont val="Arial"/>
        <family val="2"/>
      </rPr>
      <t>Af. Costa, H. Luther e Wand.</t>
    </r>
  </si>
  <si>
    <r>
      <t xml:space="preserve">Pabstiella arcuata </t>
    </r>
    <r>
      <rPr>
        <sz val="8"/>
        <color theme="1"/>
        <rFont val="Arial"/>
        <family val="2"/>
      </rPr>
      <t>(Lindl.) Luer</t>
    </r>
  </si>
  <si>
    <r>
      <t xml:space="preserve">Lepismium warmingianum </t>
    </r>
    <r>
      <rPr>
        <sz val="8"/>
        <color theme="1"/>
        <rFont val="Arial"/>
        <family val="2"/>
      </rPr>
      <t>Lem.( Barchot)</t>
    </r>
  </si>
  <si>
    <t>Luetzlburgia gaissara</t>
  </si>
  <si>
    <t>Toledo</t>
  </si>
  <si>
    <t>Arg.</t>
  </si>
  <si>
    <t>Diospyros incostans</t>
  </si>
  <si>
    <t xml:space="preserve">Tabernaemontana catharinensis </t>
  </si>
  <si>
    <t>Crotalaria nictitans</t>
  </si>
  <si>
    <t>Marinero,F.</t>
  </si>
  <si>
    <t>Jacaranda macrantha</t>
  </si>
  <si>
    <t>Mimosa bimucronata</t>
  </si>
  <si>
    <t>(DC.) Kuntze</t>
  </si>
  <si>
    <t xml:space="preserve">Acacia polyphylla </t>
  </si>
  <si>
    <t>Marinero,F.;Perret,L.</t>
  </si>
  <si>
    <t>Asplenium auritum</t>
  </si>
  <si>
    <t>Asplenium inaequilaterale</t>
  </si>
  <si>
    <t>Michelon,C,</t>
  </si>
  <si>
    <t>(Desv.) Mett.</t>
  </si>
  <si>
    <t>Humb. &amp; Bonpl.</t>
  </si>
  <si>
    <t>(Sw.) J.Sm.</t>
  </si>
  <si>
    <t>(Willd.) T. Moore</t>
  </si>
  <si>
    <t>(Kaulf.) A.R.Sm. &amp; R.C. Moran</t>
  </si>
  <si>
    <t>Annonnaceae</t>
  </si>
  <si>
    <t>(A. St.-Hil.) Martius</t>
  </si>
  <si>
    <t>MBM/UFPR</t>
  </si>
  <si>
    <t>Nees &amp; Mart</t>
  </si>
  <si>
    <t>Icacinaceae</t>
  </si>
  <si>
    <t>Citronella paniculata</t>
  </si>
  <si>
    <t>(Mart.) R.A. Howard</t>
  </si>
  <si>
    <t>Marinero, F.</t>
  </si>
  <si>
    <t>Hibanthus comunis</t>
  </si>
  <si>
    <t>Leandra aff. sublanata</t>
  </si>
  <si>
    <t>Cham. &amp; Shltdl.</t>
  </si>
  <si>
    <t>(Langsd. &amp; Fisch.) Domin</t>
  </si>
  <si>
    <t>Trichomanes anadromum</t>
  </si>
  <si>
    <t>Hymenophyllum elegans</t>
  </si>
  <si>
    <t>Michelon, C</t>
  </si>
  <si>
    <t>(Lindl.) Lindl.</t>
  </si>
  <si>
    <t>Luetzelburgia guaissara</t>
  </si>
  <si>
    <t xml:space="preserve">Toledo </t>
  </si>
  <si>
    <t>Hassl.</t>
  </si>
  <si>
    <t>T. Moore</t>
  </si>
  <si>
    <t>Blechnum brasiliense</t>
  </si>
  <si>
    <t>Desv.</t>
  </si>
  <si>
    <t xml:space="preserve">Michelon, C. </t>
  </si>
  <si>
    <t>Thelypteris ptarmica</t>
  </si>
  <si>
    <t>(Kunze) C.F. Reed</t>
  </si>
  <si>
    <t>Bignonia binata</t>
  </si>
  <si>
    <t>Thumb.</t>
  </si>
  <si>
    <t>Maytenus evonymoidis</t>
  </si>
  <si>
    <t>Actinospermum concolor</t>
  </si>
  <si>
    <t xml:space="preserve">(Spreng.) Müll.Arg. </t>
  </si>
  <si>
    <t> (L.) Sarg.</t>
  </si>
  <si>
    <t>Eugenia cf. blastantha</t>
  </si>
  <si>
    <t>O.Berg) D.Legrand</t>
  </si>
  <si>
    <t>Urera baccifera</t>
  </si>
  <si>
    <t>(L.) Gaudich.</t>
  </si>
  <si>
    <t>Regel</t>
  </si>
  <si>
    <t>Myrsine gardneriana</t>
  </si>
  <si>
    <t>A.DC.</t>
  </si>
  <si>
    <t>Poiss.</t>
  </si>
  <si>
    <t>(Baill.) W.C. Burger, Lan J. &amp; Boer</t>
  </si>
  <si>
    <t>Diospiros inconstans</t>
  </si>
  <si>
    <t>Kaulf.</t>
  </si>
  <si>
    <t>Thelypteris retusa</t>
  </si>
  <si>
    <t>C.F.Reed</t>
  </si>
  <si>
    <t>(Kunze) Mett.</t>
  </si>
  <si>
    <t>Abrodyctium rigidum</t>
  </si>
  <si>
    <t>(Sw.) Ebihara &amp; Dubuisson</t>
  </si>
  <si>
    <t>Selaginella decomposita</t>
  </si>
  <si>
    <t>Spring</t>
  </si>
  <si>
    <t>Polyphlebium angustatum</t>
  </si>
  <si>
    <t>Polyphlebium pyxidiferum</t>
  </si>
  <si>
    <t>Psychotria carthagenensis</t>
  </si>
  <si>
    <t>Dioscorea discolor</t>
  </si>
  <si>
    <t>Seguieria aculeata</t>
  </si>
  <si>
    <t>23/01/20112</t>
  </si>
  <si>
    <t>Vahl.</t>
  </si>
  <si>
    <t>Zygopetalum maxillare</t>
  </si>
  <si>
    <t>Lodd</t>
  </si>
  <si>
    <t>Psychotria vellosiana</t>
  </si>
  <si>
    <t>Baccharis dracunculifolia</t>
  </si>
  <si>
    <t>Hook. &amp; Arn.</t>
  </si>
  <si>
    <t>Lantana sp.</t>
  </si>
  <si>
    <t>Vittaria lineata</t>
  </si>
  <si>
    <t>(L.) Sm.</t>
  </si>
  <si>
    <t>Lindl.</t>
  </si>
  <si>
    <t>Anathalis cf. linearifolia</t>
  </si>
  <si>
    <t>Anathalis cf. obovata</t>
  </si>
  <si>
    <t>Pabstiella arcuata</t>
  </si>
  <si>
    <t>(Lindl.) Luer</t>
  </si>
  <si>
    <t>Machaerium nyctitans</t>
  </si>
  <si>
    <t>(Spreng.) J.F.Macbr.</t>
  </si>
  <si>
    <t>Ocotea sylvestris</t>
  </si>
  <si>
    <t>(Hoehne) H.E.Moore</t>
  </si>
  <si>
    <t>Bauhinia longifolia</t>
  </si>
  <si>
    <t>(Bong.) Steud.</t>
  </si>
  <si>
    <t xml:space="preserve">Holocalyx balansae </t>
  </si>
  <si>
    <t>Anchietea pyrifolia</t>
  </si>
  <si>
    <t>(Mart.) G. Don</t>
  </si>
  <si>
    <t>(H. Rob.) R.M. King &amp; H. Rob</t>
  </si>
  <si>
    <t>Solidago chilensis</t>
  </si>
  <si>
    <t>Meyen</t>
  </si>
  <si>
    <t>Erythroxylum buxus</t>
  </si>
  <si>
    <t>Campomanesia cf. guaviroba</t>
  </si>
  <si>
    <t>Polipodiaceae</t>
  </si>
  <si>
    <t>Pleopeltis hirssutissima</t>
  </si>
  <si>
    <t>(Raddi) de la Sota</t>
  </si>
  <si>
    <t>Vittaria gramnifolia</t>
  </si>
  <si>
    <t>Trichomanes angustatum</t>
  </si>
  <si>
    <t>Didymoglossum hymenoides</t>
  </si>
  <si>
    <t>(Hedw.) Copel.</t>
  </si>
  <si>
    <t>Asplenium incurvatum</t>
  </si>
  <si>
    <t>Asplenium scandicinum</t>
  </si>
  <si>
    <t>Spring.</t>
  </si>
  <si>
    <t>Camploneurum astrobrasilianum</t>
  </si>
  <si>
    <t>(Langsd. &amp; Fisch.) Copel.</t>
  </si>
  <si>
    <t xml:space="preserve">Inga sessilis </t>
  </si>
  <si>
    <t>Vassobia breviflora</t>
  </si>
  <si>
    <t>(Sendtn.) Hunz.</t>
  </si>
  <si>
    <t>Pecluma paradiseae</t>
  </si>
  <si>
    <t>(Langsd. &amp; Fisch.) M.G. Price</t>
  </si>
  <si>
    <t xml:space="preserve"> set/11</t>
  </si>
  <si>
    <t>Pecluma sicca</t>
  </si>
  <si>
    <t>Pecluma truncorum</t>
  </si>
  <si>
    <t>Hymenophyllum pulchellum</t>
  </si>
  <si>
    <t>Schltdl. &amp; Cham.</t>
  </si>
  <si>
    <t>Microgramma squamulosa</t>
  </si>
  <si>
    <t>(Kaulf.) de la Sota</t>
  </si>
  <si>
    <t>Asplenium harpeodes</t>
  </si>
  <si>
    <t>Kunze.</t>
  </si>
  <si>
    <t>Campyloneurum acrocarpon</t>
  </si>
  <si>
    <t>(Langsd. &amp; Fisch.) A.R. Sm.</t>
  </si>
  <si>
    <t>Sinningia douglasii</t>
  </si>
  <si>
    <t>(Lindl.) Chautems</t>
  </si>
  <si>
    <t>Asplenium mucronatum</t>
  </si>
  <si>
    <t>(Langsd. &amp; Fisch) Domim</t>
  </si>
  <si>
    <t>Facabeae - Caesalpinioide</t>
  </si>
  <si>
    <t>Thelypteris abbiattii</t>
  </si>
  <si>
    <t>C.F. Reed</t>
  </si>
  <si>
    <t>Fabaceae - Mimosoideae</t>
  </si>
  <si>
    <t>Blechnum x caudatum</t>
  </si>
  <si>
    <t>Gleicheniaceae</t>
  </si>
  <si>
    <t>Dicranopteris flexuosa</t>
  </si>
  <si>
    <t>(Schrad.) Vnderw.</t>
  </si>
  <si>
    <t>Thelypteris hatschbachii</t>
  </si>
  <si>
    <t>A.R. Sm.</t>
  </si>
  <si>
    <t>Mett.</t>
  </si>
  <si>
    <t xml:space="preserve">Michelon. C. </t>
  </si>
  <si>
    <t>Bulbophyllum perii</t>
  </si>
  <si>
    <t>Schltr.</t>
  </si>
  <si>
    <t>Anathallis cf. linearifolia</t>
  </si>
  <si>
    <t>(Cogn.) Pridgeon &amp; M.W. Chase</t>
  </si>
  <si>
    <t>(Lindl.) Pridgeon &amp; M.W.Chase</t>
  </si>
  <si>
    <t>Oxypetalum cf. sublanatum</t>
  </si>
  <si>
    <t>Malme</t>
  </si>
  <si>
    <t>Passifloraceae</t>
  </si>
  <si>
    <t>Passiflora amethystina</t>
  </si>
  <si>
    <t>J.C. Mikan</t>
  </si>
  <si>
    <t>Imig, D.</t>
  </si>
  <si>
    <t>Thelypteris interrupta</t>
  </si>
  <si>
    <t>(Willd.) K. Iwats</t>
  </si>
  <si>
    <t>Rodriguezia decora</t>
  </si>
  <si>
    <t>(Lem.) Rchb.f</t>
  </si>
  <si>
    <t>Octomeria cf. palmyrabellae</t>
  </si>
  <si>
    <t>Psychotria officinalis</t>
  </si>
  <si>
    <t>(Aubl.) Raeusch. ex Sandwith</t>
  </si>
  <si>
    <t>(Vell.) Tozzi &amp; H.C. Lima</t>
  </si>
  <si>
    <t>Lima, M.R.</t>
  </si>
  <si>
    <t>Galium hypocarpium</t>
  </si>
  <si>
    <t>(L.) Endl. Ex Griseb.</t>
  </si>
  <si>
    <t>Galium sp.</t>
  </si>
  <si>
    <t>Mart. ex Benth.</t>
  </si>
  <si>
    <t xml:space="preserve">Bochorny, T. </t>
  </si>
  <si>
    <t>Amarilydaceae</t>
  </si>
  <si>
    <t>Hipeastrum reticulatum</t>
  </si>
  <si>
    <t>Indeterminada.</t>
  </si>
  <si>
    <t>Polypodium chnoophorum Kunze</t>
  </si>
  <si>
    <t>Pilea rhizobola</t>
  </si>
  <si>
    <r>
      <rPr>
        <i/>
        <sz val="8"/>
        <rFont val="Arial"/>
        <family val="2"/>
      </rPr>
      <t>Asplenium abscissum</t>
    </r>
    <r>
      <rPr>
        <sz val="8"/>
        <rFont val="Arial"/>
        <family val="2"/>
      </rPr>
      <t xml:space="preserve"> Willd.</t>
    </r>
  </si>
  <si>
    <r>
      <rPr>
        <i/>
        <sz val="8"/>
        <rFont val="Arial"/>
        <family val="2"/>
      </rPr>
      <t xml:space="preserve">Pteris deflexa </t>
    </r>
    <r>
      <rPr>
        <sz val="8"/>
        <rFont val="Arial"/>
        <family val="2"/>
      </rPr>
      <t>Link.</t>
    </r>
  </si>
  <si>
    <r>
      <t xml:space="preserve">Tectaria pilosa </t>
    </r>
    <r>
      <rPr>
        <sz val="8"/>
        <rFont val="Arial"/>
        <family val="2"/>
      </rPr>
      <t>(Fée) R.C. Moran</t>
    </r>
  </si>
  <si>
    <r>
      <t>Diplazium asplenioides</t>
    </r>
    <r>
      <rPr>
        <sz val="8"/>
        <rFont val="Arial"/>
        <family val="2"/>
      </rPr>
      <t xml:space="preserve"> (Kunze) C.Presl.</t>
    </r>
  </si>
  <si>
    <t>Dichorisandra paranaënsis D.Maia et al.</t>
  </si>
  <si>
    <t>Ctenitis submarginalis (Langsd. &amp; Fisch.) Ching</t>
  </si>
  <si>
    <t>Elphoglossum pachydermum</t>
  </si>
  <si>
    <r>
      <rPr>
        <i/>
        <sz val="8"/>
        <rFont val="Arial"/>
        <family val="2"/>
      </rPr>
      <t xml:space="preserve">Asplenium inaequilaterale </t>
    </r>
    <r>
      <rPr>
        <sz val="8"/>
        <rFont val="Arial"/>
        <family val="2"/>
      </rPr>
      <t>Willd.</t>
    </r>
  </si>
  <si>
    <r>
      <rPr>
        <i/>
        <sz val="8"/>
        <color theme="1"/>
        <rFont val="Arial"/>
        <family val="2"/>
      </rPr>
      <t>Cyathea atrovirens</t>
    </r>
    <r>
      <rPr>
        <sz val="8"/>
        <color theme="1"/>
        <rFont val="Arial"/>
        <family val="2"/>
      </rPr>
      <t xml:space="preserve"> (Langsd. &amp; Fisch.) Domin</t>
    </r>
  </si>
  <si>
    <r>
      <rPr>
        <i/>
        <sz val="8"/>
        <rFont val="Arial"/>
        <family val="2"/>
      </rPr>
      <t>Dennstaedtia obtusifolia</t>
    </r>
    <r>
      <rPr>
        <sz val="8"/>
        <rFont val="Arial"/>
        <family val="2"/>
      </rPr>
      <t xml:space="preserve"> (Willd.) T.Moore</t>
    </r>
  </si>
  <si>
    <r>
      <rPr>
        <i/>
        <sz val="8"/>
        <rFont val="Arial"/>
        <family val="2"/>
      </rPr>
      <t>Dennstaedtia</t>
    </r>
    <r>
      <rPr>
        <sz val="8"/>
        <rFont val="Arial"/>
        <family val="2"/>
      </rPr>
      <t xml:space="preserve"> sp.</t>
    </r>
  </si>
  <si>
    <r>
      <t xml:space="preserve">Jacaranda macrantha </t>
    </r>
    <r>
      <rPr>
        <sz val="8"/>
        <color rgb="FFFF0000"/>
        <rFont val="Arial"/>
        <family val="2"/>
      </rPr>
      <t>Cham.</t>
    </r>
  </si>
  <si>
    <r>
      <t xml:space="preserve">Mimosa bimucronata </t>
    </r>
    <r>
      <rPr>
        <sz val="8"/>
        <color rgb="FFFF0000"/>
        <rFont val="Arial"/>
        <family val="2"/>
      </rPr>
      <t>(DC.) Kuntze</t>
    </r>
  </si>
  <si>
    <r>
      <t xml:space="preserve">Tabernaemontana catharinesis </t>
    </r>
    <r>
      <rPr>
        <sz val="8"/>
        <color rgb="FFFF0000"/>
        <rFont val="Arial"/>
        <family val="2"/>
      </rPr>
      <t>A.DC.</t>
    </r>
  </si>
  <si>
    <r>
      <t>Tabernaemontana catharinesis</t>
    </r>
    <r>
      <rPr>
        <sz val="8"/>
        <color rgb="FFFF0000"/>
        <rFont val="Arial"/>
        <family val="2"/>
      </rPr>
      <t>A. DC.</t>
    </r>
  </si>
  <si>
    <r>
      <t xml:space="preserve">Sebastiania brasiliensis </t>
    </r>
    <r>
      <rPr>
        <sz val="8"/>
        <color rgb="FFFF0000"/>
        <rFont val="Arial"/>
        <family val="2"/>
      </rPr>
      <t>Spreng</t>
    </r>
  </si>
  <si>
    <r>
      <t xml:space="preserve">Diplazium herbaceum </t>
    </r>
    <r>
      <rPr>
        <sz val="8"/>
        <color rgb="FFFF0000"/>
        <rFont val="Arial"/>
        <family val="2"/>
      </rPr>
      <t>Fée</t>
    </r>
  </si>
  <si>
    <r>
      <rPr>
        <i/>
        <sz val="8"/>
        <color rgb="FFFF0000"/>
        <rFont val="Arial"/>
        <family val="2"/>
      </rPr>
      <t>Begonia echinosepala</t>
    </r>
    <r>
      <rPr>
        <sz val="8"/>
        <color rgb="FFFF0000"/>
        <rFont val="Arial"/>
        <family val="2"/>
      </rPr>
      <t xml:space="preserve"> Regel</t>
    </r>
  </si>
  <si>
    <r>
      <rPr>
        <i/>
        <sz val="8"/>
        <color rgb="FFFF0000"/>
        <rFont val="Arial"/>
        <family val="2"/>
      </rPr>
      <t>Tabernaemontana catharinesis</t>
    </r>
    <r>
      <rPr>
        <sz val="8"/>
        <color rgb="FFFF0000"/>
        <rFont val="Arial"/>
        <family val="2"/>
      </rPr>
      <t xml:space="preserve"> A.DC.</t>
    </r>
  </si>
  <si>
    <t xml:space="preserve">Justicia carnea </t>
  </si>
  <si>
    <t>Peperomia psilostachya</t>
  </si>
  <si>
    <t>C.DC</t>
  </si>
  <si>
    <t>Peperomia martiana</t>
  </si>
  <si>
    <t>Miq.</t>
  </si>
  <si>
    <t>Peperomia cf. hilariana</t>
  </si>
  <si>
    <t>Peperomia cf. catharinae</t>
  </si>
  <si>
    <t>Peperomia alata</t>
  </si>
  <si>
    <t>Peperomia trineura</t>
  </si>
  <si>
    <t>Peperomia rupestris</t>
  </si>
  <si>
    <t xml:space="preserve">Kunth </t>
  </si>
  <si>
    <t>Fisch. &amp; C.A.Mey.</t>
  </si>
  <si>
    <t>(G. Forst.) Hook. e Arn.</t>
  </si>
  <si>
    <t>Peperomia delicatula</t>
  </si>
  <si>
    <t>Henschen</t>
  </si>
  <si>
    <t>Vriesea inflata</t>
  </si>
  <si>
    <t xml:space="preserve">(Wawra) Wawra </t>
  </si>
  <si>
    <t>Wittrockia cyathiformis</t>
  </si>
  <si>
    <t xml:space="preserve">(Vell.) Leme </t>
  </si>
  <si>
    <t>(L.) L.</t>
  </si>
  <si>
    <t>Tillandsia recurvata</t>
  </si>
  <si>
    <t>Tillandsia geminiflora</t>
  </si>
  <si>
    <t>Brongn.</t>
  </si>
  <si>
    <t>Philodendron appendiculatum</t>
  </si>
  <si>
    <t xml:space="preserve">Nadruz &amp; Mayo </t>
  </si>
  <si>
    <t>Philodendron cf. missionum</t>
  </si>
  <si>
    <t xml:space="preserve">(Hauman) Hauman </t>
  </si>
  <si>
    <t>Rhipsalis floccosa</t>
  </si>
  <si>
    <t>Salm-Dyck ex Pfeiff.</t>
  </si>
  <si>
    <t>Coppensia flexuosa</t>
  </si>
  <si>
    <t xml:space="preserve">(Lodd.) Campacci </t>
  </si>
  <si>
    <t>Baptistonia cornigera</t>
  </si>
  <si>
    <t xml:space="preserve">(Lindl.) Chiron &amp; V.P.Castro </t>
  </si>
  <si>
    <t xml:space="preserve">Oncidium longicornu </t>
  </si>
  <si>
    <t>Mutel</t>
  </si>
  <si>
    <t>Specklinia grobyi</t>
  </si>
  <si>
    <t>(Bateman ex Lindl.) F.Barros</t>
  </si>
  <si>
    <t xml:space="preserve">Notylia cf. hemitricha </t>
  </si>
  <si>
    <t xml:space="preserve">Barb.Rodr. </t>
  </si>
  <si>
    <t>Ariati, V. &amp; Michelon, C.</t>
  </si>
  <si>
    <t>Eulophia alta</t>
  </si>
  <si>
    <t>(L.) Fawc. &amp; Rendle</t>
  </si>
  <si>
    <t>Gomesa recurva</t>
  </si>
  <si>
    <t>R.Br.</t>
  </si>
  <si>
    <t>Campylocentrum aromaticum</t>
  </si>
  <si>
    <t>Ariati, V., Lozano, E.D. &amp; Bonaldi, R.A.</t>
  </si>
  <si>
    <t>Campylocentrum grisebachii</t>
  </si>
  <si>
    <t>Miltonia glavescens</t>
  </si>
  <si>
    <t xml:space="preserve">Warmingia eugenii </t>
  </si>
  <si>
    <t>Rchb.f.</t>
  </si>
  <si>
    <t>Habenaria johannensis</t>
  </si>
  <si>
    <t>Barb.Rodr.</t>
  </si>
  <si>
    <t>Anathallis microphyta</t>
  </si>
  <si>
    <t xml:space="preserve">(Barb.Rodr.) C.O.Azevedo &amp; van den Berg </t>
  </si>
  <si>
    <t>Acianthera sonderana</t>
  </si>
  <si>
    <t>(Rchb.f.) Pridgeon &amp; M.W. Chase</t>
  </si>
  <si>
    <t>Encyclia oncidioides</t>
  </si>
  <si>
    <t>(Lindl.) Schltr.</t>
  </si>
  <si>
    <t>Ariati, V. &amp; Bochorny, T.</t>
  </si>
  <si>
    <t>Eurystyles cf. lorenzii</t>
  </si>
  <si>
    <t>(Cogn.) Schltr.</t>
  </si>
  <si>
    <t>Trizeuxis falcata</t>
  </si>
  <si>
    <t>Miltonia regnellii</t>
  </si>
  <si>
    <t>Cyclopogon cf. multiflorus</t>
  </si>
  <si>
    <t>Capanemia gehrtii</t>
  </si>
  <si>
    <t xml:space="preserve">Hoehne </t>
  </si>
  <si>
    <t>Ariati, V. &amp; Adenesky-Filho, E.</t>
  </si>
  <si>
    <t>Octomeria palmyrabellae</t>
  </si>
  <si>
    <t>Octomeria pinicola</t>
  </si>
  <si>
    <t>Octomeria cf. micrantha</t>
  </si>
  <si>
    <t>Pleurothallis tripterantha</t>
  </si>
  <si>
    <t>Acianthera aphthosa</t>
  </si>
  <si>
    <t>Ariati, V. &amp; Bonaldi, R.A.</t>
  </si>
  <si>
    <t>Anathallis cf. modesta</t>
  </si>
  <si>
    <t xml:space="preserve">(Barb.Rodr.) Pridgeon &amp; M.W.Chase </t>
  </si>
  <si>
    <t>Pleurothallis arcuata</t>
  </si>
  <si>
    <t>(Rchb.f.) Garay &amp; Pabst.</t>
  </si>
  <si>
    <t xml:space="preserve">Isochillus linearis </t>
  </si>
  <si>
    <t>(Speg. &amp; Krzl.) Schltr.</t>
  </si>
  <si>
    <t>Lophiaris pumila</t>
  </si>
  <si>
    <t>(Lindl.) Braem</t>
  </si>
  <si>
    <t>nov/2011</t>
  </si>
  <si>
    <t>(Rchb.f.) Garay &amp; Pabst</t>
  </si>
  <si>
    <t>14/02/2012</t>
  </si>
  <si>
    <t xml:space="preserve">Bulbophyllum perii </t>
  </si>
  <si>
    <t xml:space="preserve">Schltr. </t>
  </si>
  <si>
    <t>ago/2011</t>
  </si>
  <si>
    <t xml:space="preserve">Polystachya concreta </t>
  </si>
  <si>
    <t>(Jacq.) Garay &amp; H.R. Sweet</t>
  </si>
  <si>
    <t>jan/2012</t>
  </si>
  <si>
    <t>Epidendrum pseudodifforme</t>
  </si>
  <si>
    <t xml:space="preserve">Hoehne &amp; Schltr. </t>
  </si>
  <si>
    <t>06/01/2012</t>
  </si>
  <si>
    <t xml:space="preserve">Brasiliorchis chrysantha </t>
  </si>
  <si>
    <t>(Barb. Rodr.) R. Singer, S. Koehler &amp; Carnevali</t>
  </si>
  <si>
    <t xml:space="preserve">Brasiliorchis porphyrostele </t>
  </si>
  <si>
    <t xml:space="preserve">(Rchb.f.) R.B.Singer, S.Koehler &amp; Carnevali </t>
  </si>
  <si>
    <t>30/08/2011</t>
  </si>
  <si>
    <t>Brasiliorchis consanguinea</t>
  </si>
  <si>
    <t xml:space="preserve">(Klotzsch) R.B.Singer, S.Koehler &amp; Carnevali </t>
  </si>
  <si>
    <t>23/12/2011</t>
  </si>
  <si>
    <t>Baptistonia lietzei</t>
  </si>
  <si>
    <t>(Regel) Chiron &amp; U.P. Castro</t>
  </si>
  <si>
    <t>Brasiliorchis gracilis</t>
  </si>
  <si>
    <t xml:space="preserve">(Lodd.) R.B.Singer, S.Koehler &amp; Carnevali </t>
  </si>
  <si>
    <t xml:space="preserve">Anathallis cf. obovata </t>
  </si>
  <si>
    <t>(Lindl.) Pridgeon &amp; M.W. Chase</t>
  </si>
  <si>
    <t>2012</t>
  </si>
  <si>
    <t>(Rchb.f. Pridgeon &amp; M.W. Chase</t>
  </si>
  <si>
    <t>2011</t>
  </si>
  <si>
    <t>Epidendrum cristatum</t>
  </si>
  <si>
    <t>Michelon, C. &amp; Adenesky-Filho, R.</t>
  </si>
  <si>
    <t>14/04/2012</t>
  </si>
  <si>
    <t>A.St.-Hil.</t>
  </si>
  <si>
    <t>Bochorny, T. &amp; Perret, L.</t>
  </si>
  <si>
    <t>20/04/2012</t>
  </si>
  <si>
    <t>Manettia gracilis</t>
  </si>
  <si>
    <t>Marinero, F. &amp; Perret, L.</t>
  </si>
  <si>
    <t>24/04/2012</t>
  </si>
  <si>
    <t>Cyathea delgadii</t>
  </si>
  <si>
    <t>Sternb</t>
  </si>
  <si>
    <t>Michelon, C. &amp; Ariati, V.</t>
  </si>
  <si>
    <t>Stellis sp.</t>
  </si>
  <si>
    <t>Panmorfia cf. limbata</t>
  </si>
  <si>
    <t>(Cogn.) Luer</t>
  </si>
  <si>
    <t xml:space="preserve"> (Barb.Rodr.) Szlach., Mytnik, Górniak &amp; Smiszek</t>
  </si>
  <si>
    <t>Serpocaulon latipes</t>
  </si>
  <si>
    <t>(Langsd. &amp; L. Fisch.) A.R. Sm.</t>
  </si>
  <si>
    <t>Michelon, C. &amp; Lozano, E.D.</t>
  </si>
  <si>
    <t xml:space="preserve">Cestrum cf. intermedium </t>
  </si>
  <si>
    <t xml:space="preserve">Sendtn. </t>
  </si>
  <si>
    <t>Dorstenia tenuis</t>
  </si>
  <si>
    <t xml:space="preserve">Bonpl. ex Bureau </t>
  </si>
  <si>
    <t>Osmundaceae</t>
  </si>
  <si>
    <t>Osmunda regalis</t>
  </si>
  <si>
    <t>Passiflora alata</t>
  </si>
  <si>
    <t>Curtis</t>
  </si>
  <si>
    <t>Campyloneurum minus</t>
  </si>
  <si>
    <t>Polyphlebium diaphanum</t>
  </si>
  <si>
    <t>(Kunth) Ebihara e Dubuisson</t>
  </si>
  <si>
    <t xml:space="preserve">C. Presl </t>
  </si>
  <si>
    <t>Mickelia scandens</t>
  </si>
  <si>
    <t xml:space="preserve">(Kuhn ex Christ) R.C. Moran, Labiak &amp; Sundue </t>
  </si>
  <si>
    <t>Tradescantia cf. zebrina</t>
  </si>
  <si>
    <t>Bosse</t>
  </si>
  <si>
    <t>Commelina sp.</t>
  </si>
  <si>
    <t>Lozano, E.D.; Michelon, C. &amp; Canestraro, B.K.</t>
  </si>
  <si>
    <t>Tradescantia cf. elongata</t>
  </si>
  <si>
    <t>G.Mey.</t>
  </si>
  <si>
    <t xml:space="preserve">Ariati, V. </t>
  </si>
  <si>
    <t xml:space="preserve">Lozano, E.D. </t>
  </si>
  <si>
    <t>Tradescantia cf. fluminensis</t>
  </si>
  <si>
    <t>Tradescantia cf. albiflora</t>
  </si>
  <si>
    <t>(Mart.) Handlos</t>
  </si>
  <si>
    <t>Dichorisandra paranaensis</t>
  </si>
  <si>
    <t xml:space="preserve">D.Maia, Cervi &amp; Tardivo </t>
  </si>
  <si>
    <t>Lozano, E.D.; Canestraro, B.K.; Michelon, C.</t>
  </si>
  <si>
    <t xml:space="preserve">J. C. Mikam </t>
  </si>
  <si>
    <t>Lozano, E.D. et al.</t>
  </si>
  <si>
    <t>Commelina erecta</t>
  </si>
  <si>
    <t>Tradescantia cerinthoides</t>
  </si>
  <si>
    <t>Lozano, E.D. &amp; Bochorny, T.</t>
  </si>
  <si>
    <t>Anathallis cf. microphyta</t>
  </si>
  <si>
    <t>(Vahl) Ching</t>
  </si>
  <si>
    <t>Trichilia silvatica C.DC.</t>
  </si>
  <si>
    <t>Mollinedia sp.</t>
  </si>
  <si>
    <t>Strychnos brasiliensis</t>
  </si>
  <si>
    <t>(Spreng.) Mart.</t>
  </si>
  <si>
    <t>Fabaceae-Mimosoideae</t>
  </si>
  <si>
    <t>Senegalia polyphylla</t>
  </si>
  <si>
    <t>(DC.) Britton &amp; Rose</t>
  </si>
  <si>
    <t xml:space="preserve">Marinero, F. </t>
  </si>
  <si>
    <t>(Kaulf.) M.G. Price</t>
  </si>
  <si>
    <t>Convolvulaceae</t>
  </si>
  <si>
    <t>Ipomoea quamoclit</t>
  </si>
  <si>
    <t>Stenostephanus sp.</t>
  </si>
  <si>
    <t>Cannavalia cf. brasilienses</t>
  </si>
  <si>
    <t>(Barb.Rodr.) C.O.Azevedo &amp; van den Berg</t>
  </si>
  <si>
    <t>Mimosa pudica</t>
  </si>
  <si>
    <t>Polypodium chnoophorum</t>
  </si>
  <si>
    <t>Kunze</t>
  </si>
  <si>
    <t xml:space="preserve">(L.) Ebihara &amp; Dubuisson </t>
  </si>
  <si>
    <t>Adenesky-Filho</t>
  </si>
  <si>
    <r>
      <t xml:space="preserve">Michelon, C. </t>
    </r>
    <r>
      <rPr>
        <i/>
        <sz val="8"/>
        <rFont val="Arial"/>
        <family val="2"/>
      </rPr>
      <t>et al.</t>
    </r>
  </si>
  <si>
    <t>Amaranthaceae</t>
  </si>
  <si>
    <t>Chenopodium ambrosoides</t>
  </si>
  <si>
    <t>Strychnos cf. brasiliensis</t>
  </si>
  <si>
    <t>sem ponto</t>
  </si>
  <si>
    <t>0529800/7339203</t>
  </si>
  <si>
    <t>0521473/7333037</t>
  </si>
  <si>
    <t xml:space="preserve">sem ponto </t>
  </si>
  <si>
    <t>Celtis iguanea</t>
  </si>
  <si>
    <t>0523638/7331235</t>
  </si>
  <si>
    <t xml:space="preserve">Acacia polyphyla </t>
  </si>
  <si>
    <t>0522864/7332566</t>
  </si>
  <si>
    <t>Machaerium sp.</t>
  </si>
  <si>
    <t>0522369/7332533</t>
  </si>
  <si>
    <t>0522507/7338736</t>
  </si>
  <si>
    <t>0516041/7335110</t>
  </si>
  <si>
    <t>0529733/7339150</t>
  </si>
  <si>
    <t>0524527/7338208</t>
  </si>
  <si>
    <t>0527073/7339211</t>
  </si>
  <si>
    <r>
      <t xml:space="preserve">Cestrum strigilatum </t>
    </r>
    <r>
      <rPr>
        <sz val="8"/>
        <color theme="1"/>
        <rFont val="Arial"/>
        <family val="2"/>
      </rPr>
      <t>Ruiz &amp; Pav</t>
    </r>
  </si>
  <si>
    <r>
      <t xml:space="preserve">Euterpe edulis </t>
    </r>
    <r>
      <rPr>
        <sz val="8"/>
        <color theme="1"/>
        <rFont val="Arial"/>
        <family val="2"/>
      </rPr>
      <t>Mart.</t>
    </r>
  </si>
  <si>
    <r>
      <t>Jacaranda macrantha</t>
    </r>
    <r>
      <rPr>
        <sz val="8"/>
        <color theme="1"/>
        <rFont val="Arial"/>
        <family val="2"/>
      </rPr>
      <t>Cham.</t>
    </r>
  </si>
  <si>
    <r>
      <t xml:space="preserve">Cordia superba </t>
    </r>
    <r>
      <rPr>
        <sz val="8"/>
        <color theme="1"/>
        <rFont val="Arial"/>
        <family val="2"/>
      </rPr>
      <t>Müll. Arg.</t>
    </r>
  </si>
  <si>
    <r>
      <t xml:space="preserve">Lonchocarpus cultratus </t>
    </r>
    <r>
      <rPr>
        <sz val="8"/>
        <color theme="1"/>
        <rFont val="Arial"/>
        <family val="2"/>
      </rPr>
      <t>(Vell.) A.M.G. Azevedo</t>
    </r>
  </si>
  <si>
    <r>
      <t xml:space="preserve">Tabernaemontana catharinensis </t>
    </r>
    <r>
      <rPr>
        <sz val="8"/>
        <color theme="1"/>
        <rFont val="Arial"/>
        <family val="2"/>
      </rPr>
      <t>(A.DC.) Miers</t>
    </r>
  </si>
  <si>
    <r>
      <t xml:space="preserve">Esenbeckia febrifuga </t>
    </r>
    <r>
      <rPr>
        <sz val="8"/>
        <color theme="1"/>
        <rFont val="Arial"/>
        <family val="2"/>
      </rPr>
      <t>(A. St.-Hil.) A. Juss. ex Mart.</t>
    </r>
  </si>
  <si>
    <r>
      <t xml:space="preserve">Cedrella fissilis </t>
    </r>
    <r>
      <rPr>
        <sz val="8"/>
        <color theme="1"/>
        <rFont val="Arial"/>
        <family val="2"/>
      </rPr>
      <t>Vell.</t>
    </r>
  </si>
  <si>
    <r>
      <t xml:space="preserve">Bauhinia forficata </t>
    </r>
    <r>
      <rPr>
        <sz val="8"/>
        <color theme="1"/>
        <rFont val="Arial"/>
        <family val="2"/>
      </rPr>
      <t>Link</t>
    </r>
  </si>
  <si>
    <r>
      <t xml:space="preserve">Parapiptadenia rigida </t>
    </r>
    <r>
      <rPr>
        <sz val="8"/>
        <color theme="1"/>
        <rFont val="Arial"/>
        <family val="2"/>
      </rPr>
      <t>(Benth.) Brenan</t>
    </r>
  </si>
  <si>
    <t>Acianthera pubescens</t>
  </si>
  <si>
    <t>Encyclia patens</t>
  </si>
  <si>
    <t>Prescottia oligantha</t>
  </si>
  <si>
    <r>
      <t xml:space="preserve">Oncidium </t>
    </r>
    <r>
      <rPr>
        <sz val="8"/>
        <color theme="1"/>
        <rFont val="Arial"/>
        <family val="2"/>
      </rPr>
      <t>sp.</t>
    </r>
  </si>
  <si>
    <t xml:space="preserve">total </t>
  </si>
  <si>
    <r>
      <rPr>
        <i/>
        <sz val="8"/>
        <color theme="1"/>
        <rFont val="Arial"/>
        <family val="2"/>
      </rPr>
      <t>Blechnum</t>
    </r>
    <r>
      <rPr>
        <sz val="8"/>
        <color theme="1"/>
        <rFont val="Arial"/>
        <family val="2"/>
      </rPr>
      <t xml:space="preserve"> x </t>
    </r>
    <r>
      <rPr>
        <i/>
        <sz val="8"/>
        <color theme="1"/>
        <rFont val="Arial"/>
        <family val="2"/>
      </rPr>
      <t>caudatum</t>
    </r>
    <r>
      <rPr>
        <sz val="8"/>
        <color theme="1"/>
        <rFont val="Arial"/>
        <family val="2"/>
      </rPr>
      <t xml:space="preserve"> Cav.</t>
    </r>
  </si>
  <si>
    <r>
      <rPr>
        <i/>
        <sz val="8"/>
        <color theme="1"/>
        <rFont val="Arial"/>
        <family val="2"/>
      </rPr>
      <t>Canna</t>
    </r>
    <r>
      <rPr>
        <sz val="8"/>
        <color theme="1"/>
        <rFont val="Arial"/>
        <family val="2"/>
      </rPr>
      <t xml:space="preserve"> sp.</t>
    </r>
  </si>
  <si>
    <r>
      <rPr>
        <i/>
        <sz val="8"/>
        <color theme="1"/>
        <rFont val="Arial"/>
        <family val="2"/>
      </rPr>
      <t>Danaea moritziana</t>
    </r>
    <r>
      <rPr>
        <sz val="8"/>
        <color theme="1"/>
        <rFont val="Arial"/>
        <family val="2"/>
      </rPr>
      <t xml:space="preserve"> C. Presl.</t>
    </r>
  </si>
  <si>
    <r>
      <rPr>
        <i/>
        <sz val="8"/>
        <color theme="1"/>
        <rFont val="Arial"/>
        <family val="2"/>
      </rPr>
      <t>Polypodium chnoophorum</t>
    </r>
    <r>
      <rPr>
        <sz val="8"/>
        <color theme="1"/>
        <rFont val="Arial"/>
        <family val="2"/>
      </rPr>
      <t xml:space="preserve"> Kunze</t>
    </r>
  </si>
  <si>
    <r>
      <rPr>
        <i/>
        <sz val="8"/>
        <color theme="1"/>
        <rFont val="Arial"/>
        <family val="2"/>
      </rPr>
      <t>Coccocypselum</t>
    </r>
    <r>
      <rPr>
        <sz val="8"/>
        <color theme="1"/>
        <rFont val="Arial"/>
        <family val="2"/>
      </rPr>
      <t xml:space="preserve"> sp.</t>
    </r>
  </si>
  <si>
    <t>Sem coleta</t>
  </si>
  <si>
    <t>0529531/7335883</t>
  </si>
  <si>
    <r>
      <t xml:space="preserve">Ceiba speciosa </t>
    </r>
    <r>
      <rPr>
        <sz val="10"/>
        <color theme="1"/>
        <rFont val="Arial"/>
        <family val="2"/>
      </rPr>
      <t>(A. St.-Hil.) Ravenna</t>
    </r>
  </si>
  <si>
    <r>
      <t xml:space="preserve">Lonchocarpus campestris </t>
    </r>
    <r>
      <rPr>
        <sz val="10"/>
        <color theme="1"/>
        <rFont val="Arial"/>
        <family val="2"/>
      </rPr>
      <t>Benth.</t>
    </r>
  </si>
  <si>
    <t>0531196/7337794</t>
  </si>
  <si>
    <t>0530526/7333017</t>
  </si>
  <si>
    <r>
      <t xml:space="preserve">Lafoensia pacari </t>
    </r>
    <r>
      <rPr>
        <sz val="10"/>
        <color theme="1"/>
        <rFont val="Arial"/>
        <family val="2"/>
      </rPr>
      <t>A.St.-Hil.</t>
    </r>
  </si>
  <si>
    <t>0530466/7328548</t>
  </si>
  <si>
    <t>0531523/7332862</t>
  </si>
  <si>
    <r>
      <t xml:space="preserve">Lonchocarpus subglaucescens </t>
    </r>
    <r>
      <rPr>
        <sz val="10"/>
        <color theme="1"/>
        <rFont val="Arial"/>
        <family val="2"/>
      </rPr>
      <t>Mart. ex Benth.</t>
    </r>
  </si>
  <si>
    <t>0532109/7336594</t>
  </si>
  <si>
    <t>0532063/7336668</t>
  </si>
  <si>
    <t>0530360/7333420</t>
  </si>
  <si>
    <t>0530576/7333413</t>
  </si>
  <si>
    <t>0530115/7331800</t>
  </si>
  <si>
    <r>
      <t xml:space="preserve">Bougainvillea glabra </t>
    </r>
    <r>
      <rPr>
        <sz val="10"/>
        <color theme="1"/>
        <rFont val="Arial"/>
        <family val="2"/>
      </rPr>
      <t>Choisy</t>
    </r>
  </si>
  <si>
    <t>0524041/7331898</t>
  </si>
  <si>
    <t>0521030/7331798</t>
  </si>
  <si>
    <t>0530374/7333478</t>
  </si>
  <si>
    <t>0522620/7332506</t>
  </si>
  <si>
    <t>0530611/7333012</t>
  </si>
  <si>
    <t>0530269/7333415</t>
  </si>
  <si>
    <r>
      <t xml:space="preserve">Luehea divaricata </t>
    </r>
    <r>
      <rPr>
        <sz val="10"/>
        <color theme="1"/>
        <rFont val="Arial"/>
        <family val="2"/>
      </rPr>
      <t>Mart. &amp; Zuc.</t>
    </r>
  </si>
  <si>
    <t>0530578/7333428</t>
  </si>
  <si>
    <t>0523186/7332030</t>
  </si>
  <si>
    <t>0531836/7328045</t>
  </si>
  <si>
    <t>0531836/7328043</t>
  </si>
  <si>
    <t>0523769/7331290</t>
  </si>
  <si>
    <t>0527617/7334941</t>
  </si>
  <si>
    <t>0532097/7337087</t>
  </si>
  <si>
    <t>0531876/7337278</t>
  </si>
  <si>
    <t>0531015/7327154</t>
  </si>
  <si>
    <t>05311246/7337721</t>
  </si>
  <si>
    <t>0531330/7337637</t>
  </si>
  <si>
    <t>0531949/7337238</t>
  </si>
  <si>
    <t>0531719/7337088</t>
  </si>
  <si>
    <t>0531362/7337339</t>
  </si>
  <si>
    <t>0527029/7334945</t>
  </si>
  <si>
    <t>0527288/7335000</t>
  </si>
  <si>
    <t>0532211/7336607</t>
  </si>
  <si>
    <t>0529784/7330950</t>
  </si>
  <si>
    <t>0529157/7335438</t>
  </si>
  <si>
    <t>0528652/7333928</t>
  </si>
  <si>
    <t>0532230/7337119</t>
  </si>
  <si>
    <t>0529123/7335471</t>
  </si>
  <si>
    <t>Cabralea canjerana (Vell.) Mart.</t>
  </si>
  <si>
    <t>0532108/7336711</t>
  </si>
  <si>
    <t>0529894/7330940</t>
  </si>
  <si>
    <t>0529810/7331332</t>
  </si>
  <si>
    <t>0534134/7333125</t>
  </si>
  <si>
    <t>Indet</t>
  </si>
  <si>
    <t>indet</t>
  </si>
  <si>
    <t>0530234/7333492</t>
  </si>
  <si>
    <t>0531778/7337144</t>
  </si>
  <si>
    <t>0533996/7329248</t>
  </si>
  <si>
    <t>0534698/7328379</t>
  </si>
  <si>
    <t>530080/7333479</t>
  </si>
  <si>
    <t>0531671/7337105</t>
  </si>
  <si>
    <t>0530080/7333478</t>
  </si>
  <si>
    <t>0530408/7333461</t>
  </si>
  <si>
    <t>0529711/7325511</t>
  </si>
  <si>
    <t>0530640/7323704</t>
  </si>
  <si>
    <t>0529815/7331230</t>
  </si>
  <si>
    <t>0533621/7331241</t>
  </si>
  <si>
    <t>Menispermaceae</t>
  </si>
  <si>
    <t>Orthomene sp.</t>
  </si>
  <si>
    <t>0530161/7325380</t>
  </si>
  <si>
    <t>0529498/7331667</t>
  </si>
  <si>
    <t>0529711/7325548</t>
  </si>
  <si>
    <t>0530606/7325986</t>
  </si>
  <si>
    <t>0530678/7331483</t>
  </si>
  <si>
    <t>0527316/7330431</t>
  </si>
  <si>
    <t>0529556/7331609</t>
  </si>
  <si>
    <t>0527355/7331218</t>
  </si>
  <si>
    <t>0532680/7331668</t>
  </si>
  <si>
    <t>05298116/7331327</t>
  </si>
  <si>
    <t>Anadenanthera colubrina (Vell.) Brenan</t>
  </si>
  <si>
    <t>0529688/7325565</t>
  </si>
  <si>
    <t>0530114/7325912</t>
  </si>
  <si>
    <t>531604/7337534</t>
  </si>
  <si>
    <t>Bauhinia forficata Link.</t>
  </si>
  <si>
    <t>0529802/7325494</t>
  </si>
  <si>
    <t>0530260/7325483</t>
  </si>
  <si>
    <t>0526547/7331215</t>
  </si>
  <si>
    <t>0527648/7330563</t>
  </si>
  <si>
    <t>0527511/7334298</t>
  </si>
  <si>
    <t>0530478/7331083</t>
  </si>
  <si>
    <t>0530971/7333319</t>
  </si>
  <si>
    <t>0528926/7335203</t>
  </si>
  <si>
    <t>0530608/7331619</t>
  </si>
  <si>
    <t>0530608/7331617</t>
  </si>
  <si>
    <t>0531544/7332912</t>
  </si>
  <si>
    <t>0527468/7334170</t>
  </si>
  <si>
    <t>0528906/7335203</t>
  </si>
  <si>
    <t>Celtis iguanaea (Jacq.) Sarg.</t>
  </si>
  <si>
    <t>0525745/7331245</t>
  </si>
  <si>
    <t>0523619/7332208</t>
  </si>
  <si>
    <t>0523216/7331891</t>
  </si>
  <si>
    <t>0527022/7339179</t>
  </si>
  <si>
    <t>Boaraginaceae</t>
  </si>
  <si>
    <t>0526830/7341377</t>
  </si>
  <si>
    <t>0523834/7341405</t>
  </si>
  <si>
    <t>0526815/7341380</t>
  </si>
  <si>
    <t>0534349/7326520</t>
  </si>
  <si>
    <t>0536422/7323589</t>
  </si>
  <si>
    <t>0535977/7323895</t>
  </si>
  <si>
    <t>0523638/7332236</t>
  </si>
  <si>
    <t>0525127/7330883</t>
  </si>
  <si>
    <t>0523677/7332360</t>
  </si>
  <si>
    <t>0525177/7330843</t>
  </si>
  <si>
    <t>0531535/7332402</t>
  </si>
  <si>
    <t>0523499/7332223</t>
  </si>
  <si>
    <t>0523618/7332200</t>
  </si>
  <si>
    <t>0523486/7332008</t>
  </si>
  <si>
    <t>0527083/7330452</t>
  </si>
  <si>
    <t>Sloanea monosperma</t>
  </si>
  <si>
    <t>0523497/7331759</t>
  </si>
  <si>
    <t>0529572/7324993</t>
  </si>
  <si>
    <t>0529472/7325107</t>
  </si>
  <si>
    <t>0530789/7333448</t>
  </si>
  <si>
    <t>0527559/7325709</t>
  </si>
  <si>
    <t>0529738/7324787</t>
  </si>
  <si>
    <t>0532038/7336819</t>
  </si>
  <si>
    <t>0524750/7338202</t>
  </si>
  <si>
    <t>0527160/7339193</t>
  </si>
  <si>
    <t>0523444/7339191</t>
  </si>
  <si>
    <t>0527322/7339168</t>
  </si>
  <si>
    <t>0524703/7338194</t>
  </si>
  <si>
    <t>0525152/7331709</t>
  </si>
  <si>
    <t>0530752/7328746</t>
  </si>
  <si>
    <t>0529632/7325185</t>
  </si>
  <si>
    <t>0531954/7326683</t>
  </si>
  <si>
    <t>0523299/7331803</t>
  </si>
  <si>
    <t>0529407/7338910</t>
  </si>
  <si>
    <t>0534071/7327306</t>
  </si>
  <si>
    <t>0530162/7333505</t>
  </si>
  <si>
    <t>0530356/7333490</t>
  </si>
  <si>
    <t>0534141/7329019</t>
  </si>
  <si>
    <t>0536053/7328672</t>
  </si>
  <si>
    <t>0527201/7342368</t>
  </si>
  <si>
    <t>0536765/7328135</t>
  </si>
  <si>
    <t>0527267/7342441</t>
  </si>
  <si>
    <t>0531279/7337727</t>
  </si>
  <si>
    <t>0531430/7337656</t>
  </si>
  <si>
    <t>0531520/7337585</t>
  </si>
  <si>
    <t>0531537/7337590</t>
  </si>
  <si>
    <t>0531561/7337564</t>
  </si>
  <si>
    <t>0531664/7337491</t>
  </si>
  <si>
    <t>0531741/7337456</t>
  </si>
  <si>
    <t>0531790/7337427</t>
  </si>
  <si>
    <t>0531973/7337315</t>
  </si>
  <si>
    <t>0532021/7337281</t>
  </si>
  <si>
    <t>0532161/7337145</t>
  </si>
  <si>
    <t>0532228/7337128</t>
  </si>
  <si>
    <t>0532335/7337118</t>
  </si>
  <si>
    <t>0530852/7337446</t>
  </si>
  <si>
    <t>0532338/7337122</t>
  </si>
  <si>
    <t>0532353/7337120</t>
  </si>
  <si>
    <t>0532304/7337131</t>
  </si>
  <si>
    <t>0532454/7337113</t>
  </si>
  <si>
    <t>0532503/7337121</t>
  </si>
  <si>
    <t>0532488/7337161</t>
  </si>
  <si>
    <t>0532692/7337083</t>
  </si>
  <si>
    <t>0532501/7337201</t>
  </si>
  <si>
    <t>0532532/7332190</t>
  </si>
  <si>
    <t>0532518/7326684</t>
  </si>
  <si>
    <t>0529426/7339628</t>
  </si>
  <si>
    <t>0529346/7339741</t>
  </si>
  <si>
    <t>0529368/7339772</t>
  </si>
  <si>
    <t>0528657/7337710</t>
  </si>
  <si>
    <t>0520543/7332365</t>
  </si>
  <si>
    <t>0521955/7333010</t>
  </si>
  <si>
    <t>0531578/7337259</t>
  </si>
  <si>
    <t>0531662/7337237</t>
  </si>
  <si>
    <t>0532193/7337144</t>
  </si>
  <si>
    <t>0532465/7337111</t>
  </si>
  <si>
    <t>0527196/7330025</t>
  </si>
  <si>
    <t>0534042/7330997</t>
  </si>
  <si>
    <t>Parasita indet</t>
  </si>
  <si>
    <t>0535181/7329606</t>
  </si>
  <si>
    <t>0522379/7338678</t>
  </si>
  <si>
    <t>0522362/7338677</t>
  </si>
  <si>
    <t>0519595/7342645</t>
  </si>
  <si>
    <t>0519532/7343046</t>
  </si>
  <si>
    <t>0517443/7342412</t>
  </si>
  <si>
    <t>0517410/7342493</t>
  </si>
  <si>
    <t>0532184/7336655</t>
  </si>
  <si>
    <t>0532185/7336660</t>
  </si>
  <si>
    <t>0530836/7333407</t>
  </si>
  <si>
    <t>0530783/7333446</t>
  </si>
  <si>
    <t>0530506/7333469</t>
  </si>
  <si>
    <t>0530172/7325948</t>
  </si>
  <si>
    <t>0530219/7325448</t>
  </si>
  <si>
    <t>0530292/7325499</t>
  </si>
  <si>
    <t>0531031/7326456</t>
  </si>
  <si>
    <t>0523603/7331588</t>
  </si>
  <si>
    <t>0520832/7332766</t>
  </si>
  <si>
    <t>0520750/7332762</t>
  </si>
  <si>
    <t>0520674/7332838</t>
  </si>
  <si>
    <t>0529819/7331231</t>
  </si>
  <si>
    <t>0528450/7335163</t>
  </si>
  <si>
    <t>0529786/7326943</t>
  </si>
  <si>
    <t>0530461/7327223</t>
  </si>
  <si>
    <t>0530558/7327354</t>
  </si>
  <si>
    <t>0529810/7331241</t>
  </si>
  <si>
    <t>0527634/7330628</t>
  </si>
  <si>
    <t>0527130/7336450</t>
  </si>
  <si>
    <t>0528984/7327462</t>
  </si>
  <si>
    <t>0528936/7327960</t>
  </si>
  <si>
    <t>0530948/7323564</t>
  </si>
  <si>
    <t>0530032/7324466</t>
  </si>
  <si>
    <t>0530081/7324430</t>
  </si>
  <si>
    <t>0530106/7324395</t>
  </si>
  <si>
    <t>0531230/7323563</t>
  </si>
  <si>
    <t>0531055/7323561</t>
  </si>
  <si>
    <t>0530631/7324067</t>
  </si>
  <si>
    <t>0529169/7340583</t>
  </si>
  <si>
    <t>0529203/7340469</t>
  </si>
  <si>
    <t>0528993/7340842</t>
  </si>
  <si>
    <t>528907/7327389</t>
  </si>
  <si>
    <t>0528962/7327470</t>
  </si>
  <si>
    <t>0529069/7327519</t>
  </si>
  <si>
    <t>0529008/7327499</t>
  </si>
  <si>
    <t>0530790/7327561</t>
  </si>
  <si>
    <t>0531665/7321823</t>
  </si>
  <si>
    <t>0531869/7322042</t>
  </si>
  <si>
    <r>
      <rPr>
        <i/>
        <sz val="10"/>
        <color theme="1"/>
        <rFont val="Arial"/>
        <family val="2"/>
      </rPr>
      <t>Philodendrum</t>
    </r>
    <r>
      <rPr>
        <sz val="10"/>
        <color theme="1"/>
        <rFont val="Arial"/>
        <family val="2"/>
      </rPr>
      <t xml:space="preserve"> sp.</t>
    </r>
  </si>
  <si>
    <r>
      <rPr>
        <i/>
        <sz val="10"/>
        <color theme="1"/>
        <rFont val="Arial"/>
        <family val="2"/>
      </rPr>
      <t>Asplenium auriculatum</t>
    </r>
    <r>
      <rPr>
        <sz val="10"/>
        <color theme="1"/>
        <rFont val="Arial"/>
        <family val="2"/>
      </rPr>
      <t xml:space="preserve"> Sw.</t>
    </r>
  </si>
  <si>
    <r>
      <rPr>
        <i/>
        <sz val="10"/>
        <color theme="1"/>
        <rFont val="Arial"/>
        <family val="2"/>
      </rPr>
      <t>Asplenium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gastonis</t>
    </r>
    <r>
      <rPr>
        <sz val="10"/>
        <color theme="1"/>
        <rFont val="Arial"/>
        <family val="2"/>
      </rPr>
      <t xml:space="preserve"> Fée</t>
    </r>
  </si>
  <si>
    <r>
      <t xml:space="preserve">Asplenium scandicinum </t>
    </r>
    <r>
      <rPr>
        <sz val="10"/>
        <color theme="1"/>
        <rFont val="Arial"/>
        <family val="2"/>
      </rPr>
      <t>Kaulf.</t>
    </r>
  </si>
  <si>
    <r>
      <rPr>
        <i/>
        <sz val="10"/>
        <color theme="1"/>
        <rFont val="Arial"/>
        <family val="2"/>
      </rPr>
      <t>Aechmea distichantha</t>
    </r>
    <r>
      <rPr>
        <sz val="10"/>
        <color theme="1"/>
        <rFont val="Arial"/>
        <family val="2"/>
      </rPr>
      <t xml:space="preserve"> Lem. </t>
    </r>
  </si>
  <si>
    <r>
      <rPr>
        <i/>
        <sz val="10"/>
        <color theme="1"/>
        <rFont val="Arial"/>
        <family val="2"/>
      </rPr>
      <t>Aechmea recurvata</t>
    </r>
    <r>
      <rPr>
        <sz val="10"/>
        <color theme="1"/>
        <rFont val="Arial"/>
        <family val="2"/>
      </rPr>
      <t xml:space="preserve"> (Klotzsch) L.B.Sm.</t>
    </r>
  </si>
  <si>
    <r>
      <rPr>
        <i/>
        <sz val="10"/>
        <color theme="1"/>
        <rFont val="Arial"/>
        <family val="2"/>
      </rPr>
      <t>Bilbergia nutans</t>
    </r>
    <r>
      <rPr>
        <sz val="10"/>
        <color theme="1"/>
        <rFont val="Arial"/>
        <family val="2"/>
      </rPr>
      <t xml:space="preserve">  H.Wendl.</t>
    </r>
  </si>
  <si>
    <r>
      <rPr>
        <i/>
        <sz val="10"/>
        <color theme="1"/>
        <rFont val="Arial"/>
        <family val="2"/>
      </rPr>
      <t>Tillandsia tenuifolia</t>
    </r>
    <r>
      <rPr>
        <sz val="10"/>
        <color theme="1"/>
        <rFont val="Arial"/>
        <family val="2"/>
      </rPr>
      <t xml:space="preserve"> L.</t>
    </r>
  </si>
  <si>
    <r>
      <t>Tillandsia usneoides</t>
    </r>
    <r>
      <rPr>
        <sz val="10"/>
        <color theme="1"/>
        <rFont val="Arial"/>
        <family val="2"/>
      </rPr>
      <t xml:space="preserve"> (L.) L.</t>
    </r>
  </si>
  <si>
    <r>
      <rPr>
        <i/>
        <sz val="10"/>
        <color theme="1"/>
        <rFont val="Arial"/>
        <family val="2"/>
      </rPr>
      <t xml:space="preserve">Vriesea flava </t>
    </r>
    <r>
      <rPr>
        <sz val="10"/>
        <color theme="1"/>
        <rFont val="Arial"/>
        <family val="2"/>
      </rPr>
      <t>And.Costa, H.Luther &amp; Wand.</t>
    </r>
  </si>
  <si>
    <r>
      <rPr>
        <i/>
        <sz val="10"/>
        <rFont val="Arial"/>
        <family val="2"/>
      </rPr>
      <t>Vriesea fluminensis</t>
    </r>
    <r>
      <rPr>
        <sz val="10"/>
        <rFont val="Arial"/>
        <family val="2"/>
      </rPr>
      <t xml:space="preserve"> E.Pereira</t>
    </r>
  </si>
  <si>
    <r>
      <rPr>
        <i/>
        <sz val="10"/>
        <color theme="1"/>
        <rFont val="Arial"/>
        <family val="2"/>
      </rPr>
      <t>Hatiora salicornioides</t>
    </r>
    <r>
      <rPr>
        <sz val="10"/>
        <color theme="1"/>
        <rFont val="Arial"/>
        <family val="2"/>
      </rPr>
      <t xml:space="preserve"> Britton &amp; Rose</t>
    </r>
  </si>
  <si>
    <r>
      <rPr>
        <i/>
        <sz val="10"/>
        <color theme="1"/>
        <rFont val="Arial"/>
        <family val="2"/>
      </rPr>
      <t>Lepismium cruciforme</t>
    </r>
    <r>
      <rPr>
        <sz val="10"/>
        <color theme="1"/>
        <rFont val="Arial"/>
        <family val="2"/>
      </rPr>
      <t xml:space="preserve">  (Vell.) Miq.</t>
    </r>
  </si>
  <si>
    <r>
      <rPr>
        <i/>
        <sz val="10"/>
        <color theme="1"/>
        <rFont val="Arial"/>
        <family val="2"/>
      </rPr>
      <t xml:space="preserve">Lepismium houlletianum </t>
    </r>
    <r>
      <rPr>
        <sz val="10"/>
        <color theme="1"/>
        <rFont val="Arial"/>
        <family val="2"/>
      </rPr>
      <t>(Lem.) Barthlott</t>
    </r>
  </si>
  <si>
    <r>
      <rPr>
        <i/>
        <sz val="10"/>
        <color theme="1"/>
        <rFont val="Arial"/>
        <family val="2"/>
      </rPr>
      <t>Lepismium warmingianum</t>
    </r>
    <r>
      <rPr>
        <sz val="10"/>
        <color theme="1"/>
        <rFont val="Arial"/>
        <family val="2"/>
      </rPr>
      <t xml:space="preserve"> (K.Schum.) Barthlott</t>
    </r>
  </si>
  <si>
    <r>
      <rPr>
        <i/>
        <sz val="10"/>
        <rFont val="Arial"/>
        <family val="2"/>
      </rPr>
      <t>Rhipsalis cereuscula</t>
    </r>
    <r>
      <rPr>
        <sz val="10"/>
        <rFont val="Arial"/>
        <family val="2"/>
      </rPr>
      <t xml:space="preserve"> Haw.</t>
    </r>
  </si>
  <si>
    <r>
      <rPr>
        <i/>
        <sz val="10"/>
        <color theme="1"/>
        <rFont val="Arial"/>
        <family val="2"/>
      </rPr>
      <t>Rhipsalis floccosa</t>
    </r>
    <r>
      <rPr>
        <sz val="10"/>
        <color theme="1"/>
        <rFont val="Arial"/>
        <family val="2"/>
      </rPr>
      <t xml:space="preserve"> Salm-Dyck </t>
    </r>
    <r>
      <rPr>
        <i/>
        <sz val="10"/>
        <color theme="1"/>
        <rFont val="Arial"/>
        <family val="2"/>
      </rPr>
      <t>ex</t>
    </r>
    <r>
      <rPr>
        <sz val="10"/>
        <color theme="1"/>
        <rFont val="Arial"/>
        <family val="2"/>
      </rPr>
      <t xml:space="preserve"> Pfeiff.</t>
    </r>
  </si>
  <si>
    <r>
      <rPr>
        <i/>
        <sz val="10"/>
        <color theme="1"/>
        <rFont val="Arial"/>
        <family val="2"/>
      </rPr>
      <t>Sinningia douglasii</t>
    </r>
    <r>
      <rPr>
        <sz val="10"/>
        <color theme="1"/>
        <rFont val="Arial"/>
        <family val="2"/>
      </rPr>
      <t xml:space="preserve">  (Lindl.) Chautems</t>
    </r>
  </si>
  <si>
    <r>
      <rPr>
        <i/>
        <sz val="10"/>
        <color theme="1"/>
        <rFont val="Arial"/>
        <family val="2"/>
      </rPr>
      <t>Acianthera aphthosa</t>
    </r>
    <r>
      <rPr>
        <sz val="10"/>
        <color theme="1"/>
        <rFont val="Arial"/>
        <family val="2"/>
      </rPr>
      <t xml:space="preserve"> (Lindl.) Pridgeon &amp; M.W.Chase</t>
    </r>
  </si>
  <si>
    <r>
      <rPr>
        <i/>
        <sz val="10"/>
        <color theme="1"/>
        <rFont val="Arial"/>
        <family val="2"/>
      </rPr>
      <t>Acianthera leptotifolia</t>
    </r>
    <r>
      <rPr>
        <sz val="10"/>
        <color theme="1"/>
        <rFont val="Arial"/>
        <family val="2"/>
      </rPr>
      <t xml:space="preserve"> (Barb.Rodr.) Pridgeon &amp; M.W.Chase</t>
    </r>
  </si>
  <si>
    <r>
      <rPr>
        <i/>
        <sz val="10"/>
        <color theme="1"/>
        <rFont val="Arial"/>
        <family val="2"/>
      </rPr>
      <t>Acianthera pubescens</t>
    </r>
    <r>
      <rPr>
        <sz val="10"/>
        <color theme="1"/>
        <rFont val="Arial"/>
        <family val="2"/>
      </rPr>
      <t xml:space="preserve"> (Lindl.) Pridgeon &amp; M.W. Chase</t>
    </r>
  </si>
  <si>
    <r>
      <rPr>
        <i/>
        <sz val="10"/>
        <color theme="1"/>
        <rFont val="Arial"/>
        <family val="2"/>
      </rPr>
      <t>Acianthera recurva</t>
    </r>
    <r>
      <rPr>
        <sz val="10"/>
        <color theme="1"/>
        <rFont val="Arial"/>
        <family val="2"/>
      </rPr>
      <t xml:space="preserve"> (Lindl.) Pridgeon &amp; M.W. Chase </t>
    </r>
  </si>
  <si>
    <r>
      <t xml:space="preserve">Acianthera sonderiana </t>
    </r>
    <r>
      <rPr>
        <sz val="10"/>
        <color theme="1"/>
        <rFont val="Arial"/>
        <family val="2"/>
      </rPr>
      <t>(Rchb.f.) Pridgeon &amp; M.W.Chase</t>
    </r>
  </si>
  <si>
    <r>
      <t xml:space="preserve">Acianthera saundersiana </t>
    </r>
    <r>
      <rPr>
        <sz val="10"/>
        <color theme="1"/>
        <rFont val="Arial"/>
        <family val="2"/>
      </rPr>
      <t>(Rchb.f.) Pridgeon &amp; M.W.Chase</t>
    </r>
  </si>
  <si>
    <r>
      <t xml:space="preserve">Acianthera wageneriana </t>
    </r>
    <r>
      <rPr>
        <sz val="10"/>
        <color theme="1"/>
        <rFont val="Arial"/>
        <family val="2"/>
      </rPr>
      <t>(Klotzsch) Pridgeon &amp; M.W.Chase</t>
    </r>
  </si>
  <si>
    <r>
      <rPr>
        <i/>
        <sz val="10"/>
        <color theme="1"/>
        <rFont val="Arial"/>
        <family val="2"/>
      </rPr>
      <t>Acianthera</t>
    </r>
    <r>
      <rPr>
        <sz val="10"/>
        <color theme="1"/>
        <rFont val="Arial"/>
        <family val="2"/>
      </rPr>
      <t xml:space="preserve"> sp1</t>
    </r>
  </si>
  <si>
    <r>
      <rPr>
        <i/>
        <sz val="10"/>
        <color theme="1"/>
        <rFont val="Arial"/>
        <family val="2"/>
      </rPr>
      <t>Acianthera</t>
    </r>
    <r>
      <rPr>
        <sz val="10"/>
        <color theme="1"/>
        <rFont val="Arial"/>
        <family val="2"/>
      </rPr>
      <t xml:space="preserve"> sp2</t>
    </r>
  </si>
  <si>
    <r>
      <rPr>
        <i/>
        <sz val="10"/>
        <rFont val="Arial"/>
        <family val="2"/>
      </rPr>
      <t>Aechmea</t>
    </r>
    <r>
      <rPr>
        <sz val="10"/>
        <rFont val="Arial"/>
        <family val="2"/>
      </rPr>
      <t xml:space="preserve"> sp3</t>
    </r>
  </si>
  <si>
    <r>
      <rPr>
        <i/>
        <sz val="10"/>
        <color theme="1"/>
        <rFont val="Arial"/>
        <family val="2"/>
      </rPr>
      <t>Anathallis obovata</t>
    </r>
    <r>
      <rPr>
        <sz val="10"/>
        <color theme="1"/>
        <rFont val="Arial"/>
        <family val="2"/>
      </rPr>
      <t xml:space="preserve"> (Lindl.) Pridgeon &amp; M.W. Chase </t>
    </r>
  </si>
  <si>
    <r>
      <t xml:space="preserve">Baptistonia cornigera </t>
    </r>
    <r>
      <rPr>
        <sz val="10"/>
        <color theme="1"/>
        <rFont val="Arial"/>
        <family val="2"/>
      </rPr>
      <t>(Lindl.) Chiron &amp; V.P.Castro</t>
    </r>
  </si>
  <si>
    <r>
      <rPr>
        <i/>
        <sz val="10"/>
        <color theme="1"/>
        <rFont val="Arial"/>
        <family val="2"/>
      </rPr>
      <t xml:space="preserve">Brasiliorchis consanguinea </t>
    </r>
    <r>
      <rPr>
        <sz val="10"/>
        <color theme="1"/>
        <rFont val="Arial"/>
        <family val="2"/>
      </rPr>
      <t>(Klotzsch) R.B. Singer, S. Koehler &amp; Carnevali</t>
    </r>
  </si>
  <si>
    <r>
      <t xml:space="preserve">Brasiliorchis porphyrostele </t>
    </r>
    <r>
      <rPr>
        <sz val="10"/>
        <color theme="1"/>
        <rFont val="Arial"/>
        <family val="2"/>
      </rPr>
      <t>(Rchb. f.) R.B. Singer, S. Koehler &amp; Carnevali</t>
    </r>
  </si>
  <si>
    <r>
      <rPr>
        <i/>
        <sz val="10"/>
        <color theme="1"/>
        <rFont val="Arial"/>
        <family val="2"/>
      </rPr>
      <t>Bulbophyllum perii</t>
    </r>
    <r>
      <rPr>
        <sz val="10"/>
        <color theme="1"/>
        <rFont val="Arial"/>
        <family val="2"/>
      </rPr>
      <t xml:space="preserve"> Schltr.</t>
    </r>
  </si>
  <si>
    <r>
      <rPr>
        <i/>
        <sz val="10"/>
        <color theme="1"/>
        <rFont val="Arial"/>
        <family val="2"/>
      </rPr>
      <t>Campylocentrum aromaticum</t>
    </r>
    <r>
      <rPr>
        <sz val="10"/>
        <color theme="1"/>
        <rFont val="Arial"/>
        <family val="2"/>
      </rPr>
      <t xml:space="preserve"> Barb. Rodr.</t>
    </r>
  </si>
  <si>
    <t>Campylocentrum grisebachii Cogn.</t>
  </si>
  <si>
    <r>
      <rPr>
        <i/>
        <sz val="10"/>
        <color theme="1"/>
        <rFont val="Arial"/>
        <family val="2"/>
      </rPr>
      <t>Christensonella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juergensii</t>
    </r>
    <r>
      <rPr>
        <sz val="10"/>
        <color theme="1"/>
        <rFont val="Arial"/>
        <family val="2"/>
      </rPr>
      <t xml:space="preserve"> (Schltr.) Szlach., Mytnik, Górniak &amp; Smiszek</t>
    </r>
  </si>
  <si>
    <r>
      <rPr>
        <i/>
        <sz val="10"/>
        <rFont val="Arial"/>
        <family val="2"/>
      </rPr>
      <t>Cyclopogon consgestus</t>
    </r>
    <r>
      <rPr>
        <sz val="10"/>
        <rFont val="Arial"/>
        <family val="2"/>
      </rPr>
      <t xml:space="preserve"> (Vell.) Hoehne</t>
    </r>
  </si>
  <si>
    <r>
      <rPr>
        <i/>
        <sz val="10"/>
        <color theme="1"/>
        <rFont val="Arial"/>
        <family val="2"/>
      </rPr>
      <t>Encyclia patens</t>
    </r>
    <r>
      <rPr>
        <sz val="10"/>
        <color theme="1"/>
        <rFont val="Arial"/>
        <family val="2"/>
      </rPr>
      <t xml:space="preserve"> Hook</t>
    </r>
  </si>
  <si>
    <r>
      <t xml:space="preserve">Epidendrum henschenii </t>
    </r>
    <r>
      <rPr>
        <sz val="10"/>
        <color theme="1"/>
        <rFont val="Arial"/>
        <family val="2"/>
      </rPr>
      <t>Barb.Rodr.</t>
    </r>
  </si>
  <si>
    <r>
      <rPr>
        <i/>
        <sz val="10"/>
        <color theme="1"/>
        <rFont val="Arial"/>
        <family val="2"/>
      </rPr>
      <t>Epidendrum pseudodiforme</t>
    </r>
    <r>
      <rPr>
        <sz val="10"/>
        <color theme="1"/>
        <rFont val="Arial"/>
        <family val="2"/>
      </rPr>
      <t xml:space="preserve"> L.Sánchez &amp; Hágsater</t>
    </r>
  </si>
  <si>
    <r>
      <t>Epidendrum cristatum</t>
    </r>
    <r>
      <rPr>
        <sz val="10"/>
        <color theme="1"/>
        <rFont val="Arial"/>
        <family val="2"/>
      </rPr>
      <t>Ruiz &amp; Pav.</t>
    </r>
  </si>
  <si>
    <r>
      <rPr>
        <i/>
        <sz val="10"/>
        <color theme="1"/>
        <rFont val="Arial"/>
        <family val="2"/>
      </rPr>
      <t>Isabelia virginalis</t>
    </r>
    <r>
      <rPr>
        <sz val="10"/>
        <color theme="1"/>
        <rFont val="Arial"/>
        <family val="2"/>
      </rPr>
      <t xml:space="preserve"> Barb. Rodr.</t>
    </r>
  </si>
  <si>
    <r>
      <rPr>
        <i/>
        <sz val="10"/>
        <color theme="1"/>
        <rFont val="Arial"/>
        <family val="2"/>
      </rPr>
      <t>Isochilus linearis</t>
    </r>
    <r>
      <rPr>
        <sz val="10"/>
        <color theme="1"/>
        <rFont val="Arial"/>
        <family val="2"/>
      </rPr>
      <t xml:space="preserve"> (Jacq.) R. Br.</t>
    </r>
  </si>
  <si>
    <r>
      <t xml:space="preserve">Leptotes bicolor </t>
    </r>
    <r>
      <rPr>
        <sz val="10"/>
        <color theme="1"/>
        <rFont val="Arial"/>
        <family val="2"/>
      </rPr>
      <t>Lindl.</t>
    </r>
  </si>
  <si>
    <r>
      <t xml:space="preserve">Leptotes unicolor </t>
    </r>
    <r>
      <rPr>
        <sz val="10"/>
        <color theme="1"/>
        <rFont val="Arial"/>
        <family val="2"/>
      </rPr>
      <t>Barb. Rodr.</t>
    </r>
  </si>
  <si>
    <r>
      <rPr>
        <i/>
        <sz val="10"/>
        <color theme="1"/>
        <rFont val="Arial"/>
        <family val="2"/>
      </rPr>
      <t>Lophiaris pumila</t>
    </r>
    <r>
      <rPr>
        <sz val="10"/>
        <color theme="1"/>
        <rFont val="Arial"/>
        <family val="2"/>
      </rPr>
      <t xml:space="preserve"> (Lindl.) Braem</t>
    </r>
  </si>
  <si>
    <r>
      <t xml:space="preserve">Miltonia flavescens </t>
    </r>
    <r>
      <rPr>
        <sz val="10"/>
        <color theme="1"/>
        <rFont val="Arial"/>
        <family val="2"/>
      </rPr>
      <t>(Lindl.) Lindl.</t>
    </r>
  </si>
  <si>
    <r>
      <rPr>
        <i/>
        <sz val="10"/>
        <color theme="1"/>
        <rFont val="Arial"/>
        <family val="2"/>
      </rPr>
      <t>Octomeria micrantha</t>
    </r>
    <r>
      <rPr>
        <sz val="10"/>
        <color theme="1"/>
        <rFont val="Arial"/>
        <family val="2"/>
      </rPr>
      <t xml:space="preserve"> Barb.Rodr.</t>
    </r>
  </si>
  <si>
    <r>
      <rPr>
        <i/>
        <sz val="10"/>
        <color theme="1"/>
        <rFont val="Arial"/>
        <family val="2"/>
      </rPr>
      <t>Octomeria</t>
    </r>
    <r>
      <rPr>
        <sz val="10"/>
        <color theme="1"/>
        <rFont val="Arial"/>
        <family val="2"/>
      </rPr>
      <t xml:space="preserve"> </t>
    </r>
    <r>
      <rPr>
        <i/>
        <sz val="10"/>
        <color theme="1"/>
        <rFont val="Arial"/>
        <family val="2"/>
      </rPr>
      <t>palmyrabellae</t>
    </r>
    <r>
      <rPr>
        <sz val="10"/>
        <color theme="1"/>
        <rFont val="Arial"/>
        <family val="2"/>
      </rPr>
      <t xml:space="preserve"> Barb.Rodr.</t>
    </r>
  </si>
  <si>
    <r>
      <rPr>
        <i/>
        <sz val="10"/>
        <color theme="1"/>
        <rFont val="Arial"/>
        <family val="2"/>
      </rPr>
      <t>Octomeria pinicola</t>
    </r>
    <r>
      <rPr>
        <sz val="10"/>
        <color theme="1"/>
        <rFont val="Arial"/>
        <family val="2"/>
      </rPr>
      <t xml:space="preserve"> Barb.Rodr.</t>
    </r>
  </si>
  <si>
    <r>
      <rPr>
        <i/>
        <sz val="10"/>
        <color theme="1"/>
        <rFont val="Arial"/>
        <family val="2"/>
      </rPr>
      <t xml:space="preserve">Oncidium cornigerum </t>
    </r>
    <r>
      <rPr>
        <sz val="10"/>
        <color theme="1"/>
        <rFont val="Arial"/>
        <family val="2"/>
      </rPr>
      <t>Lindl.</t>
    </r>
  </si>
  <si>
    <r>
      <rPr>
        <i/>
        <sz val="10"/>
        <color theme="1"/>
        <rFont val="Arial"/>
        <family val="2"/>
      </rPr>
      <t>Ocidium flexuosum</t>
    </r>
    <r>
      <rPr>
        <sz val="10"/>
        <color theme="1"/>
        <rFont val="Arial"/>
        <family val="2"/>
      </rPr>
      <t xml:space="preserve"> Lodd.</t>
    </r>
  </si>
  <si>
    <r>
      <rPr>
        <i/>
        <sz val="10"/>
        <color theme="1"/>
        <rFont val="Arial"/>
        <family val="2"/>
      </rPr>
      <t>Oncidium sarcodes</t>
    </r>
    <r>
      <rPr>
        <sz val="10"/>
        <color theme="1"/>
        <rFont val="Arial"/>
        <family val="2"/>
      </rPr>
      <t xml:space="preserve"> Lindl.</t>
    </r>
  </si>
  <si>
    <r>
      <rPr>
        <i/>
        <sz val="10"/>
        <color theme="1"/>
        <rFont val="Arial"/>
        <family val="2"/>
      </rPr>
      <t>Oncidium</t>
    </r>
    <r>
      <rPr>
        <sz val="10"/>
        <color theme="1"/>
        <rFont val="Arial"/>
        <family val="2"/>
      </rPr>
      <t xml:space="preserve"> sp.</t>
    </r>
  </si>
  <si>
    <r>
      <t xml:space="preserve">Ornithophora radicans </t>
    </r>
    <r>
      <rPr>
        <sz val="10"/>
        <color theme="1"/>
        <rFont val="Arial"/>
        <family val="2"/>
      </rPr>
      <t xml:space="preserve"> (Rchb.f.) Garay &amp; Pabst </t>
    </r>
  </si>
  <si>
    <r>
      <t xml:space="preserve">Pabstiella arcuata </t>
    </r>
    <r>
      <rPr>
        <sz val="10"/>
        <color theme="1"/>
        <rFont val="Arial"/>
        <family val="2"/>
      </rPr>
      <t>(Lindl.) Luer</t>
    </r>
  </si>
  <si>
    <r>
      <t xml:space="preserve">Pabstiella triptheranta </t>
    </r>
    <r>
      <rPr>
        <sz val="10"/>
        <color theme="1"/>
        <rFont val="Arial"/>
        <family val="2"/>
      </rPr>
      <t>(Rchb. f.) F. Barros</t>
    </r>
  </si>
  <si>
    <r>
      <rPr>
        <i/>
        <sz val="10"/>
        <color theme="1"/>
        <rFont val="Arial"/>
        <family val="2"/>
      </rPr>
      <t>Polystachia concreta</t>
    </r>
    <r>
      <rPr>
        <sz val="10"/>
        <color theme="1"/>
        <rFont val="Arial"/>
        <family val="2"/>
      </rPr>
      <t xml:space="preserve">  (Jacq.) Garay &amp; H. R. Sweet</t>
    </r>
  </si>
  <si>
    <r>
      <rPr>
        <i/>
        <sz val="10"/>
        <rFont val="Arial"/>
        <family val="2"/>
      </rPr>
      <t xml:space="preserve">Rodriguezia decora </t>
    </r>
    <r>
      <rPr>
        <sz val="10"/>
        <rFont val="Arial"/>
        <family val="2"/>
      </rPr>
      <t>(Lem.) Rchb.f.</t>
    </r>
  </si>
  <si>
    <r>
      <t xml:space="preserve">Specklinia </t>
    </r>
    <r>
      <rPr>
        <sz val="10"/>
        <color theme="1"/>
        <rFont val="Arial"/>
        <family val="2"/>
      </rPr>
      <t>sp.</t>
    </r>
  </si>
  <si>
    <r>
      <t xml:space="preserve">Specklinia podoglossa </t>
    </r>
    <r>
      <rPr>
        <sz val="10"/>
        <color theme="1"/>
        <rFont val="Arial"/>
        <family val="2"/>
      </rPr>
      <t>(Hoehne) Luer</t>
    </r>
  </si>
  <si>
    <r>
      <rPr>
        <i/>
        <sz val="10"/>
        <color theme="1"/>
        <rFont val="Arial"/>
        <family val="2"/>
      </rPr>
      <t>Stanhopea lietzei</t>
    </r>
    <r>
      <rPr>
        <sz val="10"/>
        <color theme="1"/>
        <rFont val="Arial"/>
        <family val="2"/>
      </rPr>
      <t xml:space="preserve"> (Regel) Schltr.</t>
    </r>
  </si>
  <si>
    <r>
      <t xml:space="preserve">Stelis intermedia </t>
    </r>
    <r>
      <rPr>
        <sz val="10"/>
        <color theme="1"/>
        <rFont val="Arial"/>
        <family val="2"/>
      </rPr>
      <t>Poepp. &amp; Endl.</t>
    </r>
  </si>
  <si>
    <r>
      <t xml:space="preserve">Trizeuxis falcata </t>
    </r>
    <r>
      <rPr>
        <sz val="10"/>
        <color theme="1"/>
        <rFont val="Arial"/>
        <family val="2"/>
      </rPr>
      <t>Lindl.</t>
    </r>
  </si>
  <si>
    <r>
      <t>Zigostates lunata</t>
    </r>
    <r>
      <rPr>
        <sz val="10"/>
        <rFont val="Arial"/>
        <family val="2"/>
      </rPr>
      <t xml:space="preserve"> Lindl.</t>
    </r>
  </si>
  <si>
    <r>
      <rPr>
        <i/>
        <sz val="10"/>
        <color theme="1"/>
        <rFont val="Arial"/>
        <family val="2"/>
      </rPr>
      <t>Peperomia psilostachia</t>
    </r>
    <r>
      <rPr>
        <sz val="10"/>
        <color theme="1"/>
        <rFont val="Arial"/>
        <family val="2"/>
      </rPr>
      <t xml:space="preserve"> C.DC.</t>
    </r>
  </si>
  <si>
    <r>
      <rPr>
        <i/>
        <sz val="10"/>
        <color theme="1"/>
        <rFont val="Arial"/>
        <family val="2"/>
      </rPr>
      <t>Peperomia</t>
    </r>
    <r>
      <rPr>
        <sz val="10"/>
        <color theme="1"/>
        <rFont val="Arial"/>
        <family val="2"/>
      </rPr>
      <t xml:space="preserve"> sp.</t>
    </r>
  </si>
  <si>
    <r>
      <rPr>
        <i/>
        <sz val="10"/>
        <color theme="1"/>
        <rFont val="Arial"/>
        <family val="2"/>
      </rPr>
      <t>Campyloneurum nitidum</t>
    </r>
    <r>
      <rPr>
        <sz val="10"/>
        <color theme="1"/>
        <rFont val="Arial"/>
        <family val="2"/>
      </rPr>
      <t xml:space="preserve"> (Kaulf.) C. Presl</t>
    </r>
  </si>
  <si>
    <r>
      <rPr>
        <i/>
        <sz val="10"/>
        <color theme="1"/>
        <rFont val="Arial"/>
        <family val="2"/>
      </rPr>
      <t>Niphidium crassifolium</t>
    </r>
    <r>
      <rPr>
        <sz val="10"/>
        <color theme="1"/>
        <rFont val="Arial"/>
        <family val="2"/>
      </rPr>
      <t xml:space="preserve"> (L.) Lellinger</t>
    </r>
  </si>
  <si>
    <r>
      <t xml:space="preserve">Pecluma pectinatiformis </t>
    </r>
    <r>
      <rPr>
        <sz val="10"/>
        <color theme="1"/>
        <rFont val="Arial"/>
        <family val="2"/>
      </rPr>
      <t>(Lindm.) M. G. Price</t>
    </r>
    <r>
      <rPr>
        <i/>
        <sz val="10"/>
        <color theme="1"/>
        <rFont val="Arial"/>
        <family val="2"/>
      </rPr>
      <t xml:space="preserve"> </t>
    </r>
  </si>
  <si>
    <r>
      <t xml:space="preserve">Pleopeltis pleopeltifolia </t>
    </r>
    <r>
      <rPr>
        <sz val="10"/>
        <color theme="1"/>
        <rFont val="Arial"/>
        <family val="2"/>
      </rPr>
      <t>(Raddi) Alston</t>
    </r>
  </si>
  <si>
    <r>
      <rPr>
        <i/>
        <sz val="10"/>
        <color theme="1"/>
        <rFont val="Arial"/>
        <family val="2"/>
      </rPr>
      <t>Vittaria lineata</t>
    </r>
    <r>
      <rPr>
        <sz val="10"/>
        <color theme="1"/>
        <rFont val="Arial"/>
        <family val="2"/>
      </rPr>
      <t xml:space="preserve"> (L.) Sm.</t>
    </r>
  </si>
  <si>
    <t>Gallesia integrifolia</t>
  </si>
  <si>
    <r>
      <rPr>
        <i/>
        <sz val="10"/>
        <color theme="1"/>
        <rFont val="Arial"/>
        <family val="2"/>
      </rPr>
      <t>Cedrela fissilis</t>
    </r>
    <r>
      <rPr>
        <sz val="10"/>
        <color theme="1"/>
        <rFont val="Arial"/>
        <family val="2"/>
      </rPr>
      <t xml:space="preserve"> Vell.</t>
    </r>
  </si>
  <si>
    <t>Lonchocarpus campestris</t>
  </si>
  <si>
    <t>0528870/7327377</t>
  </si>
  <si>
    <t>0528833/7327371</t>
  </si>
  <si>
    <r>
      <t xml:space="preserve">Huperzia mandiocana </t>
    </r>
    <r>
      <rPr>
        <sz val="10"/>
        <color theme="1"/>
        <rFont val="Arial"/>
        <family val="2"/>
      </rPr>
      <t>(Radd) Trevis.</t>
    </r>
  </si>
  <si>
    <r>
      <rPr>
        <i/>
        <sz val="10"/>
        <color theme="1"/>
        <rFont val="Arial"/>
        <family val="2"/>
      </rPr>
      <t>Cyrtopodium palmifrons</t>
    </r>
    <r>
      <rPr>
        <sz val="10"/>
        <color theme="1"/>
        <rFont val="Arial"/>
        <family val="2"/>
      </rPr>
      <t>Rchb.f. &amp; Warm.</t>
    </r>
  </si>
  <si>
    <r>
      <t>Grandiphyllum hians</t>
    </r>
    <r>
      <rPr>
        <sz val="10"/>
        <color theme="1"/>
        <rFont val="Arial"/>
        <family val="2"/>
      </rPr>
      <t xml:space="preserve"> (Lindl.) Docha Neto</t>
    </r>
  </si>
  <si>
    <r>
      <rPr>
        <i/>
        <sz val="10"/>
        <color theme="1"/>
        <rFont val="Arial"/>
        <family val="2"/>
      </rPr>
      <t>Specklinia grobyi</t>
    </r>
    <r>
      <rPr>
        <sz val="10"/>
        <color theme="1"/>
        <rFont val="Arial"/>
        <family val="2"/>
      </rPr>
      <t xml:space="preserve"> (Bateman </t>
    </r>
    <r>
      <rPr>
        <i/>
        <sz val="10"/>
        <color theme="1"/>
        <rFont val="Arial"/>
        <family val="2"/>
      </rPr>
      <t>ex</t>
    </r>
    <r>
      <rPr>
        <sz val="10"/>
        <color theme="1"/>
        <rFont val="Arial"/>
        <family val="2"/>
      </rPr>
      <t xml:space="preserve"> Lindl.) F. Barros</t>
    </r>
  </si>
  <si>
    <r>
      <t xml:space="preserve">Trichocentrum pumilum </t>
    </r>
    <r>
      <rPr>
        <sz val="10"/>
        <color theme="1"/>
        <rFont val="Arial"/>
        <family val="2"/>
      </rPr>
      <t>(Lindl.) M.W. Chase &amp; N.H. Williams</t>
    </r>
  </si>
  <si>
    <r>
      <rPr>
        <i/>
        <sz val="10"/>
        <color theme="1"/>
        <rFont val="Arial"/>
        <family val="2"/>
      </rPr>
      <t xml:space="preserve">Peperomia catharinae </t>
    </r>
    <r>
      <rPr>
        <sz val="10"/>
        <color theme="1"/>
        <rFont val="Arial"/>
        <family val="2"/>
      </rPr>
      <t>Miq.</t>
    </r>
  </si>
  <si>
    <r>
      <t xml:space="preserve">Peperomia tetraphylla </t>
    </r>
    <r>
      <rPr>
        <sz val="10"/>
        <color theme="1"/>
        <rFont val="Arial"/>
        <family val="2"/>
      </rPr>
      <t>Hook. &amp; Arn.</t>
    </r>
  </si>
  <si>
    <r>
      <rPr>
        <i/>
        <sz val="10"/>
        <color theme="1"/>
        <rFont val="Arial"/>
        <family val="2"/>
      </rPr>
      <t>Albizia niopoides</t>
    </r>
    <r>
      <rPr>
        <sz val="10"/>
        <color theme="1"/>
        <rFont val="Arial"/>
        <family val="2"/>
      </rPr>
      <t xml:space="preserve"> (Spruce ex Benth.) Burkart</t>
    </r>
  </si>
  <si>
    <t>Alchornea glandulosa Poepp. &amp; Endl.</t>
  </si>
  <si>
    <r>
      <t xml:space="preserve">Anadenanthera colubrina </t>
    </r>
    <r>
      <rPr>
        <sz val="10"/>
        <color rgb="FF000000"/>
        <rFont val="Arial"/>
        <family val="2"/>
      </rPr>
      <t>(Vell.) Brenan</t>
    </r>
  </si>
  <si>
    <r>
      <t xml:space="preserve">Aspidosperma polyneuron </t>
    </r>
    <r>
      <rPr>
        <sz val="10"/>
        <color theme="1"/>
        <rFont val="Arial"/>
        <family val="2"/>
      </rPr>
      <t>Mull. Arg.</t>
    </r>
  </si>
  <si>
    <r>
      <rPr>
        <i/>
        <sz val="10"/>
        <color theme="1"/>
        <rFont val="Arial"/>
        <family val="2"/>
      </rPr>
      <t xml:space="preserve">Bathysa meridionalis </t>
    </r>
    <r>
      <rPr>
        <sz val="10"/>
        <color theme="1"/>
        <rFont val="Arial"/>
        <family val="2"/>
      </rPr>
      <t>(A.St.-Hil.) K.Schum.</t>
    </r>
  </si>
  <si>
    <r>
      <rPr>
        <i/>
        <sz val="10"/>
        <color theme="1"/>
        <rFont val="Arial"/>
        <family val="2"/>
      </rPr>
      <t>Cassia leptophylla</t>
    </r>
    <r>
      <rPr>
        <sz val="10"/>
        <color theme="1"/>
        <rFont val="Arial"/>
        <family val="2"/>
      </rPr>
      <t xml:space="preserve"> Vogel</t>
    </r>
  </si>
  <si>
    <r>
      <rPr>
        <i/>
        <sz val="10"/>
        <color theme="1"/>
        <rFont val="Arial"/>
        <family val="2"/>
      </rPr>
      <t xml:space="preserve">Centrolobium tomentosum </t>
    </r>
    <r>
      <rPr>
        <sz val="10"/>
        <color theme="1"/>
        <rFont val="Arial"/>
        <family val="2"/>
      </rPr>
      <t>Guillem. ex Benth.</t>
    </r>
  </si>
  <si>
    <r>
      <rPr>
        <i/>
        <sz val="10"/>
        <color theme="1"/>
        <rFont val="Arial"/>
        <family val="2"/>
      </rPr>
      <t>Chrysophyllum</t>
    </r>
    <r>
      <rPr>
        <sz val="10"/>
        <color theme="1"/>
        <rFont val="Arial"/>
        <family val="2"/>
      </rPr>
      <t xml:space="preserve"> sp.</t>
    </r>
  </si>
  <si>
    <r>
      <rPr>
        <i/>
        <sz val="10"/>
        <color theme="1"/>
        <rFont val="Arial"/>
        <family val="2"/>
      </rPr>
      <t>Chrysophyllum gonocarpum</t>
    </r>
    <r>
      <rPr>
        <sz val="10"/>
        <color theme="1"/>
        <rFont val="Arial"/>
        <family val="2"/>
      </rPr>
      <t xml:space="preserve"> (Mart. &amp; Eichler ex Miq.) Engl.</t>
    </r>
  </si>
  <si>
    <r>
      <rPr>
        <i/>
        <sz val="10"/>
        <color theme="1"/>
        <rFont val="Arial"/>
        <family val="2"/>
      </rPr>
      <t>Cordia trichotoma</t>
    </r>
    <r>
      <rPr>
        <sz val="10"/>
        <color theme="1"/>
        <rFont val="Arial"/>
        <family val="2"/>
      </rPr>
      <t xml:space="preserve"> (Vell.) Arráb. ex Steud.</t>
    </r>
  </si>
  <si>
    <r>
      <t xml:space="preserve">Dalbergia frutescens </t>
    </r>
    <r>
      <rPr>
        <sz val="10"/>
        <color theme="1"/>
        <rFont val="Arial"/>
        <family val="2"/>
      </rPr>
      <t>(Vell.) Britton</t>
    </r>
  </si>
  <si>
    <r>
      <t xml:space="preserve">Endichleria paniculata </t>
    </r>
    <r>
      <rPr>
        <sz val="10"/>
        <color theme="1"/>
        <rFont val="Arial"/>
        <family val="2"/>
      </rPr>
      <t>(Spreng.) J.F.Macbr.</t>
    </r>
  </si>
  <si>
    <r>
      <rPr>
        <i/>
        <sz val="10"/>
        <color theme="1"/>
        <rFont val="Arial"/>
        <family val="2"/>
      </rPr>
      <t>Esenbeckia febrifuga</t>
    </r>
    <r>
      <rPr>
        <sz val="10"/>
        <color theme="1"/>
        <rFont val="Arial"/>
        <family val="2"/>
      </rPr>
      <t xml:space="preserve"> (A.St.-Hil.) A. Juss. ex Mart.</t>
    </r>
  </si>
  <si>
    <r>
      <t xml:space="preserve">Ficus guaranitica </t>
    </r>
    <r>
      <rPr>
        <sz val="10"/>
        <color theme="1"/>
        <rFont val="Arial"/>
        <family val="2"/>
      </rPr>
      <t>Chodat.</t>
    </r>
  </si>
  <si>
    <r>
      <t xml:space="preserve">Ficus luschnathiana </t>
    </r>
    <r>
      <rPr>
        <sz val="10"/>
        <color theme="1"/>
        <rFont val="Arial"/>
        <family val="2"/>
      </rPr>
      <t>(Miq.) Miq.</t>
    </r>
  </si>
  <si>
    <r>
      <rPr>
        <i/>
        <sz val="10"/>
        <color theme="1"/>
        <rFont val="Arial"/>
        <family val="2"/>
      </rPr>
      <t>Inga sessilis</t>
    </r>
    <r>
      <rPr>
        <sz val="10"/>
        <color theme="1"/>
        <rFont val="Arial"/>
        <family val="2"/>
      </rPr>
      <t xml:space="preserve"> (Vell.) Mart.</t>
    </r>
  </si>
  <si>
    <r>
      <rPr>
        <i/>
        <sz val="10"/>
        <color theme="1"/>
        <rFont val="Arial"/>
        <family val="2"/>
      </rPr>
      <t>Jacaranda macrantha</t>
    </r>
    <r>
      <rPr>
        <sz val="10"/>
        <color theme="1"/>
        <rFont val="Arial"/>
        <family val="2"/>
      </rPr>
      <t xml:space="preserve"> Cham.</t>
    </r>
  </si>
  <si>
    <r>
      <rPr>
        <i/>
        <sz val="10"/>
        <color theme="1"/>
        <rFont val="Arial"/>
        <family val="2"/>
      </rPr>
      <t xml:space="preserve">Lonchocarpus cultratus </t>
    </r>
    <r>
      <rPr>
        <sz val="10"/>
        <color theme="1"/>
        <rFont val="Arial"/>
        <family val="2"/>
      </rPr>
      <t>Benth.</t>
    </r>
  </si>
  <si>
    <r>
      <rPr>
        <i/>
        <sz val="10"/>
        <color theme="1"/>
        <rFont val="Arial"/>
        <family val="2"/>
      </rPr>
      <t>Lonchocarpus muehlbergianus</t>
    </r>
    <r>
      <rPr>
        <sz val="10"/>
        <color theme="1"/>
        <rFont val="Arial"/>
        <family val="2"/>
      </rPr>
      <t xml:space="preserve"> Hassl.</t>
    </r>
  </si>
  <si>
    <r>
      <rPr>
        <i/>
        <sz val="10"/>
        <color theme="1"/>
        <rFont val="Arial"/>
        <family val="2"/>
      </rPr>
      <t>Machaerium aculeatum</t>
    </r>
    <r>
      <rPr>
        <sz val="10"/>
        <color theme="1"/>
        <rFont val="Arial"/>
        <family val="2"/>
      </rPr>
      <t xml:space="preserve"> Raddi</t>
    </r>
  </si>
  <si>
    <r>
      <rPr>
        <i/>
        <sz val="10"/>
        <color theme="1"/>
        <rFont val="Arial"/>
        <family val="2"/>
      </rPr>
      <t>Machaerium stiptatum</t>
    </r>
    <r>
      <rPr>
        <sz val="10"/>
        <color theme="1"/>
        <rFont val="Arial"/>
        <family val="2"/>
      </rPr>
      <t xml:space="preserve"> Vogel</t>
    </r>
  </si>
  <si>
    <r>
      <rPr>
        <i/>
        <sz val="10"/>
        <color theme="1"/>
        <rFont val="Arial"/>
        <family val="2"/>
      </rPr>
      <t xml:space="preserve">Parapiptadenia rigida </t>
    </r>
    <r>
      <rPr>
        <sz val="10"/>
        <color theme="1"/>
        <rFont val="Arial"/>
        <family val="2"/>
      </rPr>
      <t>(Benth.) Brenan</t>
    </r>
  </si>
  <si>
    <r>
      <t>Peltophorum dubium</t>
    </r>
    <r>
      <rPr>
        <sz val="10"/>
        <color theme="1"/>
        <rFont val="Arial"/>
        <family val="2"/>
      </rPr>
      <t xml:space="preserve"> (Spreng.) Taub.</t>
    </r>
  </si>
  <si>
    <r>
      <rPr>
        <i/>
        <sz val="10"/>
        <color theme="1"/>
        <rFont val="Arial"/>
        <family val="2"/>
      </rPr>
      <t>Pereskia aculeata</t>
    </r>
    <r>
      <rPr>
        <sz val="10"/>
        <color theme="1"/>
        <rFont val="Arial"/>
        <family val="2"/>
      </rPr>
      <t xml:space="preserve"> Mill.</t>
    </r>
  </si>
  <si>
    <r>
      <rPr>
        <i/>
        <sz val="10"/>
        <color theme="1"/>
        <rFont val="Arial"/>
        <family val="2"/>
      </rPr>
      <t xml:space="preserve">Pithecoctenium equinatum </t>
    </r>
    <r>
      <rPr>
        <sz val="10"/>
        <color theme="1"/>
        <rFont val="Arial"/>
        <family val="2"/>
      </rPr>
      <t>(Jacq.) Baill.</t>
    </r>
  </si>
  <si>
    <r>
      <t>Schefflera morototoni</t>
    </r>
    <r>
      <rPr>
        <sz val="10"/>
        <color theme="1"/>
        <rFont val="Arial"/>
        <family val="2"/>
      </rPr>
      <t xml:space="preserve"> (Aubl.) Maguire</t>
    </r>
    <r>
      <rPr>
        <i/>
        <sz val="10"/>
        <color theme="1"/>
        <rFont val="Arial"/>
        <family val="2"/>
      </rPr>
      <t xml:space="preserve"> et al.</t>
    </r>
  </si>
  <si>
    <r>
      <rPr>
        <i/>
        <sz val="10"/>
        <color theme="1"/>
        <rFont val="Arial"/>
        <family val="2"/>
      </rPr>
      <t>Sebastiania brasiliensis</t>
    </r>
    <r>
      <rPr>
        <sz val="10"/>
        <color theme="1"/>
        <rFont val="Arial"/>
        <family val="2"/>
      </rPr>
      <t xml:space="preserve"> Spreng.</t>
    </r>
  </si>
  <si>
    <r>
      <rPr>
        <i/>
        <sz val="10"/>
        <color theme="1"/>
        <rFont val="Arial"/>
        <family val="2"/>
      </rPr>
      <t>Seguiera floribunda</t>
    </r>
    <r>
      <rPr>
        <sz val="10"/>
        <color theme="1"/>
        <rFont val="Arial"/>
        <family val="2"/>
      </rPr>
      <t xml:space="preserve"> Benth.</t>
    </r>
  </si>
  <si>
    <r>
      <rPr>
        <i/>
        <sz val="10"/>
        <color theme="1"/>
        <rFont val="Arial"/>
        <family val="2"/>
      </rPr>
      <t>Senegalia polyphylla</t>
    </r>
    <r>
      <rPr>
        <sz val="10"/>
        <color theme="1"/>
        <rFont val="Arial"/>
        <family val="2"/>
      </rPr>
      <t xml:space="preserve"> (DC.) Britton &amp; Rose</t>
    </r>
  </si>
  <si>
    <r>
      <rPr>
        <i/>
        <sz val="10"/>
        <color theme="1"/>
        <rFont val="Arial"/>
        <family val="2"/>
      </rPr>
      <t>Senegalia recurva</t>
    </r>
    <r>
      <rPr>
        <sz val="10"/>
        <color theme="1"/>
        <rFont val="Arial"/>
        <family val="2"/>
      </rPr>
      <t xml:space="preserve"> (Benth.) Seigler &amp; Ebinger</t>
    </r>
  </si>
  <si>
    <r>
      <rPr>
        <i/>
        <sz val="10"/>
        <color theme="1"/>
        <rFont val="Arial"/>
        <family val="2"/>
      </rPr>
      <t>Solanum</t>
    </r>
    <r>
      <rPr>
        <sz val="10"/>
        <color theme="1"/>
        <rFont val="Arial"/>
        <family val="2"/>
      </rPr>
      <t xml:space="preserve"> sp.</t>
    </r>
  </si>
  <si>
    <r>
      <rPr>
        <i/>
        <sz val="10"/>
        <color theme="1"/>
        <rFont val="Arial"/>
        <family val="2"/>
      </rPr>
      <t>Syagrus romanzoffiana</t>
    </r>
    <r>
      <rPr>
        <sz val="10"/>
        <color theme="1"/>
        <rFont val="Arial"/>
        <family val="2"/>
      </rPr>
      <t xml:space="preserve"> (Cham.) Glassman</t>
    </r>
  </si>
  <si>
    <r>
      <rPr>
        <i/>
        <sz val="10"/>
        <color theme="1"/>
        <rFont val="Arial"/>
        <family val="2"/>
      </rPr>
      <t xml:space="preserve">Tabernaemontana catharinensis </t>
    </r>
    <r>
      <rPr>
        <sz val="10"/>
        <color theme="1"/>
        <rFont val="Arial"/>
        <family val="2"/>
      </rPr>
      <t>A.DC.</t>
    </r>
  </si>
  <si>
    <r>
      <rPr>
        <i/>
        <sz val="10"/>
        <color theme="1"/>
        <rFont val="Arial"/>
        <family val="2"/>
      </rPr>
      <t>Trichilia elegans</t>
    </r>
    <r>
      <rPr>
        <sz val="10"/>
        <color theme="1"/>
        <rFont val="Arial"/>
        <family val="2"/>
      </rPr>
      <t xml:space="preserve"> A.Juss.</t>
    </r>
  </si>
  <si>
    <r>
      <t xml:space="preserve">Acianthera saurocephala </t>
    </r>
    <r>
      <rPr>
        <sz val="10"/>
        <color rgb="FFFF0000"/>
        <rFont val="Arial"/>
        <family val="2"/>
      </rPr>
      <t>(Lodd.) Pridgeon &amp; M.W. Chase</t>
    </r>
  </si>
  <si>
    <t>(Jacq.) R.BR.</t>
  </si>
  <si>
    <t>(Lindm.) M.G.Price</t>
  </si>
  <si>
    <t xml:space="preserve">Blechnum cordatum </t>
  </si>
  <si>
    <t xml:space="preserve"> (Desv.) Hieron.</t>
  </si>
  <si>
    <t>(Sw.) Tindale</t>
  </si>
  <si>
    <t xml:space="preserve">Adiantum raddianum </t>
  </si>
  <si>
    <t>C. Presl.</t>
  </si>
  <si>
    <t>Selaginella microphylla</t>
  </si>
  <si>
    <t>(Kunth) Spring</t>
  </si>
  <si>
    <t>Michelon, C.; Lozano,E.;D.</t>
  </si>
  <si>
    <t>Blachenaceae</t>
  </si>
  <si>
    <t>Hieron.</t>
  </si>
  <si>
    <t>(L.) R.M. Tryon</t>
  </si>
  <si>
    <t>Thelypteris rivularioides</t>
  </si>
  <si>
    <t xml:space="preserve">(Fée) Abbiatti </t>
  </si>
  <si>
    <t>Gleichniaceae</t>
  </si>
  <si>
    <t xml:space="preserve">Sticherus lanuginosus </t>
  </si>
  <si>
    <t>(Fée) Nakai</t>
  </si>
  <si>
    <t>Ariati, V. &amp;  Michelon, C.</t>
  </si>
  <si>
    <t>Anathallis obovata</t>
  </si>
  <si>
    <t>Ariati, V.;Michelon, C.</t>
  </si>
  <si>
    <t>Chamissoa acuminata</t>
  </si>
  <si>
    <t xml:space="preserve">Cereus hildmannianus </t>
  </si>
  <si>
    <t>K. Schum.</t>
  </si>
  <si>
    <t xml:space="preserve">Bonpl. ex Bureau. </t>
  </si>
  <si>
    <t>Amarilidaceae</t>
  </si>
  <si>
    <t xml:space="preserve">Hippeastrum reticulatum </t>
  </si>
  <si>
    <t>(L' Hér.) Herb.</t>
  </si>
  <si>
    <t xml:space="preserve">Polyphlebium angustatum </t>
  </si>
  <si>
    <t xml:space="preserve">(Carmich.) Ebihara &amp; Dubuisson </t>
  </si>
  <si>
    <t xml:space="preserve">Sinningia conspicua </t>
  </si>
  <si>
    <t xml:space="preserve">(Seem.) G. Nicholson </t>
  </si>
  <si>
    <t xml:space="preserve">Christensonella vitelliniflora </t>
  </si>
  <si>
    <t>(Barb.Rodr.) Szlach., Mytnik, Górniak &amp; Smiszek</t>
  </si>
  <si>
    <t xml:space="preserve">Tillandsia stricta </t>
  </si>
  <si>
    <t>Sol. ex Ker Gawl.</t>
  </si>
  <si>
    <t>Cham. &amp; Schltdl.</t>
  </si>
  <si>
    <t xml:space="preserve">Doryopteris  majestosa </t>
  </si>
  <si>
    <t>Yesilyurt, Jovita Cislinski</t>
  </si>
  <si>
    <t>Michelon, C. &amp; Bochorny, T.</t>
  </si>
  <si>
    <t xml:space="preserve">Dennstaedtia globulifera </t>
  </si>
  <si>
    <t>(Poir.) Hieron.</t>
  </si>
  <si>
    <t>Grandiphyllum hians</t>
  </si>
  <si>
    <t>(Lindl.) Docha Neto</t>
  </si>
  <si>
    <t>Canestraro, B.K. &amp; Ariati, V.</t>
  </si>
  <si>
    <t>Epidendrum densiflorum</t>
  </si>
  <si>
    <t>Roth.</t>
  </si>
  <si>
    <t xml:space="preserve">Acacia plumosa </t>
  </si>
  <si>
    <t>Mart. ex Colla</t>
  </si>
  <si>
    <t>Lozano, E.D. &amp; Canestraro, B.K.</t>
  </si>
  <si>
    <t xml:space="preserve">Crotalaria micans </t>
  </si>
  <si>
    <t>Bochorny, T. &amp; Michelon, C.</t>
  </si>
  <si>
    <t>(Barb.Rodr.) Pridgeon &amp; M.W.Chase</t>
  </si>
  <si>
    <t>Rudgea jasminoides</t>
  </si>
  <si>
    <t>(Cham.) Müll.Arg.</t>
  </si>
  <si>
    <t>Tradescantia zanonia</t>
  </si>
  <si>
    <t>Adiantum curvatum</t>
  </si>
  <si>
    <t>Lozano, E.D. &amp; Michelon, C.</t>
  </si>
  <si>
    <t xml:space="preserve">Yesilyurt, Jovita Cislinski </t>
  </si>
  <si>
    <t>Thelypteris decurtata</t>
  </si>
  <si>
    <t>(Kunze) de la Sota</t>
  </si>
  <si>
    <t>Michelon,C. &amp; Canestraro, B.K.</t>
  </si>
  <si>
    <t>Thelypteris tamandarei</t>
  </si>
  <si>
    <t>Thelypteris metteniana</t>
  </si>
  <si>
    <t>Ching</t>
  </si>
  <si>
    <t>(Presl.) Lellinger</t>
  </si>
  <si>
    <t>(Poir) Hieron.</t>
  </si>
  <si>
    <t>(Hedw.) Copel</t>
  </si>
  <si>
    <t xml:space="preserve">Megalastrum connexum </t>
  </si>
  <si>
    <t>Thelypteris regnelliana</t>
  </si>
  <si>
    <t>(C.Chr.) Ponce</t>
  </si>
  <si>
    <t>(Kunze) C.Presl</t>
  </si>
  <si>
    <t>(Sw.) Hook.</t>
  </si>
  <si>
    <t>(Kaulf.) A.R.Sm &amp; R.C.Moran</t>
  </si>
  <si>
    <t>Diplazium herbaceum</t>
  </si>
  <si>
    <t>(Kaulf.) A.R.Sm.</t>
  </si>
  <si>
    <t>Microgramma lindbergii</t>
  </si>
  <si>
    <t>(Mett. ex Kuhn) Christ</t>
  </si>
  <si>
    <t>(C. Chr.) A.R.Sm. &amp; R.C.Moran</t>
  </si>
  <si>
    <t>(Kaulf) A.R.Sm &amp; R.C.Moran</t>
  </si>
  <si>
    <t>Ipomoea alba</t>
  </si>
  <si>
    <t>Lima, M.R. &amp; Bochorny, T.</t>
  </si>
  <si>
    <t xml:space="preserve">Dasyphyllum brasiliense </t>
  </si>
  <si>
    <t>(Spreng.) Cabrera</t>
  </si>
  <si>
    <t>Gouvania virgata</t>
  </si>
  <si>
    <t>Delpino</t>
  </si>
  <si>
    <t>Bonol. ex Bur</t>
  </si>
  <si>
    <t>Michelon,C &amp; Lozano, E.D.</t>
  </si>
  <si>
    <t>Sticherus lannginosus</t>
  </si>
  <si>
    <t>(Feé) Nakai</t>
  </si>
  <si>
    <t>(Feé) Abbiati</t>
  </si>
  <si>
    <t>C.Presl.</t>
  </si>
  <si>
    <t xml:space="preserve">Pecluma sicca </t>
  </si>
  <si>
    <t>(Desv.) Hieron</t>
  </si>
  <si>
    <t>Onagraceae</t>
  </si>
  <si>
    <t>Ludwigia sp.</t>
  </si>
  <si>
    <t>Begonia sp.</t>
  </si>
  <si>
    <t>Peperomia rubricaulis</t>
  </si>
  <si>
    <t>(Nees) A.Dietr.</t>
  </si>
  <si>
    <t>Cyclopogon sp.</t>
  </si>
  <si>
    <t>Pleurothallis  hygrophila</t>
  </si>
  <si>
    <t>(Miq.) Miq.</t>
  </si>
  <si>
    <t>(Ruiz &amp; Pav.) Spreng.</t>
  </si>
  <si>
    <t>indet.</t>
  </si>
  <si>
    <t>Chrysophyllum marginatum</t>
  </si>
  <si>
    <t>(Hook. &amp; Arn.) Radlk.</t>
  </si>
  <si>
    <t>Malpighinaceae</t>
  </si>
  <si>
    <t>(Mart. &amp; Eichler ex Miq.) Engl.</t>
  </si>
  <si>
    <t>Perret, L</t>
  </si>
  <si>
    <t>Astronium graveolens</t>
  </si>
  <si>
    <t>Paullinia sp.</t>
  </si>
  <si>
    <t>(Barb.Rodr.) Pridgeon e M. W. Chase</t>
  </si>
  <si>
    <t>Specklinia podoglosa</t>
  </si>
  <si>
    <t>Pseudobombax longiflorum</t>
  </si>
  <si>
    <t>(Mart. &amp; Zucc.) A.Robyns</t>
  </si>
  <si>
    <t>Ponteridaceae</t>
  </si>
  <si>
    <t>Eichornia crassipes</t>
  </si>
  <si>
    <t>(Mart.) Solms</t>
  </si>
  <si>
    <t>Michelon, C. &amp; Adenesky-Filho, E.</t>
  </si>
  <si>
    <t>Fabaceae-Faboideae</t>
  </si>
  <si>
    <t>Capanemia micromera</t>
  </si>
  <si>
    <t>(Mart.) R.A.Howard</t>
  </si>
  <si>
    <t>Lodd.</t>
  </si>
  <si>
    <t>Lima, M.R. &amp; Perret, L.</t>
  </si>
  <si>
    <t>Peixotoa reticulata</t>
  </si>
  <si>
    <t>Griseb.</t>
  </si>
  <si>
    <t>A.Juss.</t>
  </si>
  <si>
    <t xml:space="preserve"> 13/07/2012</t>
  </si>
  <si>
    <t>(Jacq.) Sarg.</t>
  </si>
  <si>
    <t xml:space="preserve">Leptotes unicolor </t>
  </si>
  <si>
    <t>Lozano, E.D. &amp; Perret, L.</t>
  </si>
  <si>
    <t>(Spreng.) Harms</t>
  </si>
  <si>
    <t>(Aubl.) Maguire, Steyerm. &amp; Frodin</t>
  </si>
  <si>
    <t>Acianthera wargeneriana</t>
  </si>
  <si>
    <t>(Klotzsch) Pridgeon &amp; M.W.Chase</t>
  </si>
  <si>
    <t>Peltastes peltatus</t>
  </si>
  <si>
    <t>(Vell.) R.E. Woodson</t>
  </si>
  <si>
    <t>(Hoehne) Luer</t>
  </si>
  <si>
    <t>Pabstiella tripterantha</t>
  </si>
  <si>
    <t>(Rchb.f.) F.Barros</t>
  </si>
  <si>
    <t>H.Wendl. ex Regel</t>
  </si>
  <si>
    <t>Snethl.</t>
  </si>
  <si>
    <t>Oxypetallum sp.</t>
  </si>
  <si>
    <t xml:space="preserve">Didymoglossum cf. reptans </t>
  </si>
  <si>
    <r>
      <t>(Sw.) C. Presl</t>
    </r>
    <r>
      <rPr>
        <i/>
        <sz val="10"/>
        <rFont val="Arial"/>
        <family val="2"/>
      </rPr>
      <t xml:space="preserve"> </t>
    </r>
  </si>
  <si>
    <t>Michelon, C.; Marinero, F. &amp; Adenesky-Filho, E.</t>
  </si>
  <si>
    <t>Sinningia aggregata</t>
  </si>
  <si>
    <t>(Ker Gawl.) Wiehler</t>
  </si>
  <si>
    <t>Soller, A.</t>
  </si>
  <si>
    <t xml:space="preserve">Specklinia podoglossa </t>
  </si>
  <si>
    <t>Chrisophyllum gonacarpum</t>
  </si>
  <si>
    <t>18/05/2012</t>
  </si>
  <si>
    <t>07/07/2012</t>
  </si>
  <si>
    <t>Pitecocthenium echinatum</t>
  </si>
  <si>
    <t>(Jacq.) Baill.</t>
  </si>
  <si>
    <t>02/07/2012</t>
  </si>
  <si>
    <t>10/07/2012</t>
  </si>
  <si>
    <t>15/07/2012</t>
  </si>
  <si>
    <t>Polystachya concreta</t>
  </si>
  <si>
    <t>(Vell.) Arrab. ex Stend.</t>
  </si>
  <si>
    <t>jul/2012</t>
  </si>
  <si>
    <t>(Mart. &amp; Zucc.) A. Robyns.</t>
  </si>
  <si>
    <t>Smilacaceae</t>
  </si>
  <si>
    <t>Smilax sp.</t>
  </si>
  <si>
    <t>03/07/2012</t>
  </si>
  <si>
    <t>15/05/2012</t>
  </si>
  <si>
    <t>16/07/2012</t>
  </si>
  <si>
    <t>08/07/2012</t>
  </si>
  <si>
    <t>05/07/2012</t>
  </si>
  <si>
    <t>Mart. ex. Griseb.</t>
  </si>
  <si>
    <t>22/07/2012</t>
  </si>
  <si>
    <r>
      <rPr>
        <i/>
        <sz val="10"/>
        <color rgb="FFFF0000"/>
        <rFont val="Arial"/>
        <family val="2"/>
      </rPr>
      <t>Aspidosperma australe</t>
    </r>
    <r>
      <rPr>
        <sz val="10"/>
        <color rgb="FFFF0000"/>
        <rFont val="Arial"/>
        <family val="2"/>
      </rPr>
      <t xml:space="preserve"> Müll.Arg.</t>
    </r>
  </si>
  <si>
    <r>
      <rPr>
        <i/>
        <sz val="10"/>
        <color rgb="FFFF0000"/>
        <rFont val="Arial"/>
        <family val="2"/>
      </rPr>
      <t xml:space="preserve">Aspidosperma riedelii </t>
    </r>
    <r>
      <rPr>
        <sz val="10"/>
        <color rgb="FFFF0000"/>
        <rFont val="Arial"/>
        <family val="2"/>
      </rPr>
      <t>Müll.Arg.</t>
    </r>
  </si>
  <si>
    <r>
      <rPr>
        <i/>
        <sz val="10"/>
        <color rgb="FFFF0000"/>
        <rFont val="Arial"/>
        <family val="2"/>
      </rPr>
      <t>Schefflera</t>
    </r>
    <r>
      <rPr>
        <sz val="10"/>
        <color rgb="FFFF0000"/>
        <rFont val="Arial"/>
        <family val="2"/>
      </rPr>
      <t xml:space="preserve"> </t>
    </r>
    <r>
      <rPr>
        <i/>
        <sz val="10"/>
        <color rgb="FFFF0000"/>
        <rFont val="Arial"/>
        <family val="2"/>
      </rPr>
      <t xml:space="preserve">calva </t>
    </r>
    <r>
      <rPr>
        <sz val="10"/>
        <color rgb="FFFF0000"/>
        <rFont val="Arial"/>
        <family val="2"/>
      </rPr>
      <t>(Cham.) Frodin &amp; Fiaschi</t>
    </r>
  </si>
  <si>
    <r>
      <rPr>
        <i/>
        <sz val="10"/>
        <color rgb="FFFF0000"/>
        <rFont val="Arial"/>
        <family val="2"/>
      </rPr>
      <t>Sloanea monosperma</t>
    </r>
    <r>
      <rPr>
        <sz val="10"/>
        <color rgb="FFFF0000"/>
        <rFont val="Arial"/>
        <family val="2"/>
      </rPr>
      <t xml:space="preserve"> Vell.</t>
    </r>
  </si>
  <si>
    <r>
      <rPr>
        <i/>
        <sz val="10"/>
        <color rgb="FFFF0000"/>
        <rFont val="Arial"/>
        <family val="2"/>
      </rPr>
      <t>Savia</t>
    </r>
    <r>
      <rPr>
        <sz val="10"/>
        <color rgb="FFFF0000"/>
        <rFont val="Arial"/>
        <family val="2"/>
      </rPr>
      <t xml:space="preserve"> sp.</t>
    </r>
  </si>
  <si>
    <r>
      <rPr>
        <i/>
        <sz val="10"/>
        <color rgb="FFFF0000"/>
        <rFont val="Arial"/>
        <family val="2"/>
      </rPr>
      <t>Holocalix balansae</t>
    </r>
    <r>
      <rPr>
        <sz val="10"/>
        <color rgb="FFFF0000"/>
        <rFont val="Arial"/>
        <family val="2"/>
      </rPr>
      <t xml:space="preserve"> Micheli</t>
    </r>
  </si>
  <si>
    <r>
      <rPr>
        <i/>
        <sz val="10"/>
        <color rgb="FFFF0000"/>
        <rFont val="Arial"/>
        <family val="2"/>
      </rPr>
      <t xml:space="preserve">Machaerium brasiliense </t>
    </r>
    <r>
      <rPr>
        <sz val="10"/>
        <color rgb="FFFF0000"/>
        <rFont val="Arial"/>
        <family val="2"/>
      </rPr>
      <t>Vogel</t>
    </r>
  </si>
  <si>
    <r>
      <rPr>
        <i/>
        <sz val="10"/>
        <color rgb="FFFF0000"/>
        <rFont val="Arial"/>
        <family val="2"/>
      </rPr>
      <t>Ormosia arborea</t>
    </r>
    <r>
      <rPr>
        <sz val="10"/>
        <color rgb="FFFF0000"/>
        <rFont val="Arial"/>
        <family val="2"/>
      </rPr>
      <t xml:space="preserve"> (Vell.) Harms</t>
    </r>
  </si>
  <si>
    <r>
      <rPr>
        <i/>
        <sz val="10"/>
        <color rgb="FFFF0000"/>
        <rFont val="Arial"/>
        <family val="2"/>
      </rPr>
      <t>Helicteris brevispira</t>
    </r>
    <r>
      <rPr>
        <sz val="10"/>
        <color rgb="FFFF0000"/>
        <rFont val="Arial"/>
        <family val="2"/>
      </rPr>
      <t xml:space="preserve"> A.St.-Hil.</t>
    </r>
  </si>
  <si>
    <r>
      <t xml:space="preserve">Guarea macrophylla </t>
    </r>
    <r>
      <rPr>
        <sz val="10"/>
        <color rgb="FFFF0000"/>
        <rFont val="Arial"/>
        <family val="2"/>
      </rPr>
      <t>Vahl.</t>
    </r>
  </si>
  <si>
    <r>
      <t xml:space="preserve">Trichilia pallida </t>
    </r>
    <r>
      <rPr>
        <sz val="10"/>
        <color rgb="FFFF0000"/>
        <rFont val="Arial"/>
        <family val="2"/>
      </rPr>
      <t>Sw.</t>
    </r>
  </si>
  <si>
    <r>
      <rPr>
        <i/>
        <sz val="10"/>
        <color rgb="FFFF0000"/>
        <rFont val="Arial"/>
        <family val="2"/>
      </rPr>
      <t xml:space="preserve">Orthomene </t>
    </r>
    <r>
      <rPr>
        <sz val="10"/>
        <color rgb="FFFF0000"/>
        <rFont val="Arial"/>
        <family val="2"/>
      </rPr>
      <t>sp.</t>
    </r>
  </si>
  <si>
    <r>
      <rPr>
        <i/>
        <sz val="10"/>
        <color rgb="FFFF0000"/>
        <rFont val="Arial"/>
        <family val="2"/>
      </rPr>
      <t xml:space="preserve">Ficus insipida </t>
    </r>
    <r>
      <rPr>
        <sz val="10"/>
        <color rgb="FFFF0000"/>
        <rFont val="Arial"/>
        <family val="2"/>
      </rPr>
      <t>Willd.</t>
    </r>
  </si>
  <si>
    <r>
      <rPr>
        <i/>
        <sz val="10"/>
        <color rgb="FFFF0000"/>
        <rFont val="Arial"/>
        <family val="2"/>
      </rPr>
      <t xml:space="preserve">Ficus trigona </t>
    </r>
    <r>
      <rPr>
        <sz val="10"/>
        <color rgb="FFFF0000"/>
        <rFont val="Arial"/>
        <family val="2"/>
      </rPr>
      <t>L.f.</t>
    </r>
  </si>
  <si>
    <r>
      <rPr>
        <i/>
        <sz val="10"/>
        <color rgb="FFFF0000"/>
        <rFont val="Arial"/>
        <family val="2"/>
      </rPr>
      <t>Gallesia integrifolia</t>
    </r>
    <r>
      <rPr>
        <sz val="10"/>
        <color rgb="FFFF0000"/>
        <rFont val="Arial"/>
        <family val="2"/>
      </rPr>
      <t xml:space="preserve"> (Spreng.) Harms</t>
    </r>
  </si>
  <si>
    <r>
      <rPr>
        <i/>
        <sz val="10"/>
        <color rgb="FFFF0000"/>
        <rFont val="Arial"/>
        <family val="2"/>
      </rPr>
      <t xml:space="preserve">Prunus myrtifolia </t>
    </r>
    <r>
      <rPr>
        <sz val="10"/>
        <color rgb="FFFF0000"/>
        <rFont val="Arial"/>
        <family val="2"/>
      </rPr>
      <t>(L.) Urb.</t>
    </r>
  </si>
  <si>
    <r>
      <rPr>
        <i/>
        <sz val="10"/>
        <color rgb="FFFF0000"/>
        <rFont val="Arial"/>
        <family val="2"/>
      </rPr>
      <t>Serjania</t>
    </r>
    <r>
      <rPr>
        <sz val="10"/>
        <color rgb="FFFF0000"/>
        <rFont val="Arial"/>
        <family val="2"/>
      </rPr>
      <t xml:space="preserve"> sp.</t>
    </r>
  </si>
  <si>
    <r>
      <rPr>
        <i/>
        <sz val="10"/>
        <color rgb="FFFF0000"/>
        <rFont val="Arial"/>
        <family val="2"/>
      </rPr>
      <t>Cestrum intermedium</t>
    </r>
    <r>
      <rPr>
        <sz val="10"/>
        <color rgb="FFFF0000"/>
        <rFont val="Arial"/>
        <family val="2"/>
      </rPr>
      <t xml:space="preserve"> Sendtn.</t>
    </r>
  </si>
  <si>
    <t>Embarcado</t>
  </si>
  <si>
    <t>Terra</t>
  </si>
  <si>
    <t>30.07.12</t>
  </si>
  <si>
    <t>Anacardiacea</t>
  </si>
  <si>
    <t>Astronium graviolens</t>
  </si>
  <si>
    <t>sem</t>
  </si>
  <si>
    <t>Phylodendron sp.</t>
  </si>
  <si>
    <r>
      <rPr>
        <i/>
        <sz val="9"/>
        <color theme="1"/>
        <rFont val="Calibri"/>
        <family val="2"/>
        <scheme val="minor"/>
      </rPr>
      <t>Asplenium</t>
    </r>
    <r>
      <rPr>
        <sz val="9"/>
        <color theme="1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gastonis</t>
    </r>
    <r>
      <rPr>
        <sz val="9"/>
        <color theme="1"/>
        <rFont val="Calibri"/>
        <family val="2"/>
        <scheme val="minor"/>
      </rPr>
      <t xml:space="preserve"> Fée</t>
    </r>
  </si>
  <si>
    <r>
      <t xml:space="preserve">Asplenium mucronatum </t>
    </r>
    <r>
      <rPr>
        <sz val="9"/>
        <color theme="1"/>
        <rFont val="Calibri"/>
        <family val="2"/>
        <scheme val="minor"/>
      </rPr>
      <t>C. Presl.</t>
    </r>
  </si>
  <si>
    <r>
      <t xml:space="preserve">Asplenium scandicinum </t>
    </r>
    <r>
      <rPr>
        <sz val="9"/>
        <color theme="1"/>
        <rFont val="Calibri"/>
        <family val="2"/>
        <scheme val="minor"/>
      </rPr>
      <t>Kaulf.</t>
    </r>
  </si>
  <si>
    <r>
      <t>Begonia</t>
    </r>
    <r>
      <rPr>
        <sz val="9"/>
        <color theme="1"/>
        <rFont val="Calibri"/>
        <family val="2"/>
        <scheme val="minor"/>
      </rPr>
      <t xml:space="preserve"> sp.</t>
    </r>
  </si>
  <si>
    <r>
      <t xml:space="preserve">Blechnum acutum </t>
    </r>
    <r>
      <rPr>
        <sz val="9"/>
        <color theme="1"/>
        <rFont val="Calibri"/>
        <family val="2"/>
        <scheme val="minor"/>
      </rPr>
      <t>(Desv.) Mett.</t>
    </r>
  </si>
  <si>
    <r>
      <rPr>
        <i/>
        <sz val="9"/>
        <color theme="1"/>
        <rFont val="Calibri"/>
        <family val="2"/>
        <scheme val="minor"/>
      </rPr>
      <t>Aechmea distichantha</t>
    </r>
    <r>
      <rPr>
        <sz val="9"/>
        <color theme="1"/>
        <rFont val="Calibri"/>
        <family val="2"/>
        <scheme val="minor"/>
      </rPr>
      <t xml:space="preserve"> Lem. </t>
    </r>
  </si>
  <si>
    <r>
      <rPr>
        <i/>
        <sz val="9"/>
        <color theme="1"/>
        <rFont val="Calibri"/>
        <family val="2"/>
        <scheme val="minor"/>
      </rPr>
      <t>Aechmea recurvata</t>
    </r>
    <r>
      <rPr>
        <sz val="9"/>
        <color theme="1"/>
        <rFont val="Calibri"/>
        <family val="2"/>
        <scheme val="minor"/>
      </rPr>
      <t xml:space="preserve"> (Klotzsch) L.B.Sm.</t>
    </r>
  </si>
  <si>
    <r>
      <t xml:space="preserve">Aechmea </t>
    </r>
    <r>
      <rPr>
        <sz val="9"/>
        <color theme="1"/>
        <rFont val="Calibri"/>
        <family val="2"/>
        <scheme val="minor"/>
      </rPr>
      <t>sp. 1</t>
    </r>
  </si>
  <si>
    <r>
      <t>Bilbergia nutans</t>
    </r>
    <r>
      <rPr>
        <sz val="9"/>
        <color theme="1"/>
        <rFont val="Calibri"/>
        <family val="2"/>
        <scheme val="minor"/>
      </rPr>
      <t xml:space="preserve"> H.Wendl. ex Regel</t>
    </r>
  </si>
  <si>
    <r>
      <t xml:space="preserve">Tillandsia aeranthos </t>
    </r>
    <r>
      <rPr>
        <sz val="9"/>
        <color theme="1"/>
        <rFont val="Calibri"/>
        <family val="2"/>
        <scheme val="minor"/>
      </rPr>
      <t>(Loisel.) L.B.Sm.</t>
    </r>
  </si>
  <si>
    <r>
      <t>Tillandsia pohliana</t>
    </r>
    <r>
      <rPr>
        <sz val="9"/>
        <color theme="1"/>
        <rFont val="Calibri"/>
        <family val="2"/>
        <scheme val="minor"/>
      </rPr>
      <t xml:space="preserve"> Mez.</t>
    </r>
  </si>
  <si>
    <r>
      <rPr>
        <i/>
        <sz val="9"/>
        <color theme="1"/>
        <rFont val="Calibri"/>
        <family val="2"/>
        <scheme val="minor"/>
      </rPr>
      <t>Tillandsia tenuifolia</t>
    </r>
    <r>
      <rPr>
        <sz val="9"/>
        <color theme="1"/>
        <rFont val="Calibri"/>
        <family val="2"/>
        <scheme val="minor"/>
      </rPr>
      <t xml:space="preserve"> L.</t>
    </r>
  </si>
  <si>
    <r>
      <t>Tillandsia usneoides</t>
    </r>
    <r>
      <rPr>
        <sz val="9"/>
        <color theme="1"/>
        <rFont val="Calibri"/>
        <family val="2"/>
        <scheme val="minor"/>
      </rPr>
      <t xml:space="preserve"> (L.) L.</t>
    </r>
  </si>
  <si>
    <r>
      <rPr>
        <i/>
        <sz val="9"/>
        <color theme="1"/>
        <rFont val="Calibri"/>
        <family val="2"/>
        <scheme val="minor"/>
      </rPr>
      <t xml:space="preserve">Vriesea flava </t>
    </r>
    <r>
      <rPr>
        <sz val="9"/>
        <color theme="1"/>
        <rFont val="Calibri"/>
        <family val="2"/>
        <scheme val="minor"/>
      </rPr>
      <t>Af. Costa, H. Luther e Wand.</t>
    </r>
  </si>
  <si>
    <r>
      <t xml:space="preserve">Vriesea friburguensis </t>
    </r>
    <r>
      <rPr>
        <sz val="9"/>
        <rFont val="Calibri"/>
        <family val="2"/>
        <scheme val="minor"/>
      </rPr>
      <t>Mez</t>
    </r>
  </si>
  <si>
    <r>
      <t xml:space="preserve">Vriesea </t>
    </r>
    <r>
      <rPr>
        <sz val="9"/>
        <rFont val="Calibri"/>
        <family val="2"/>
        <scheme val="minor"/>
      </rPr>
      <t>sp.</t>
    </r>
  </si>
  <si>
    <r>
      <rPr>
        <i/>
        <sz val="9"/>
        <color theme="1"/>
        <rFont val="Calibri"/>
        <family val="2"/>
        <scheme val="minor"/>
      </rPr>
      <t>Hatiora salicornioides</t>
    </r>
    <r>
      <rPr>
        <sz val="9"/>
        <color theme="1"/>
        <rFont val="Calibri"/>
        <family val="2"/>
        <scheme val="minor"/>
      </rPr>
      <t xml:space="preserve"> Britton &amp; Rose</t>
    </r>
  </si>
  <si>
    <r>
      <rPr>
        <i/>
        <sz val="9"/>
        <color theme="1"/>
        <rFont val="Calibri"/>
        <family val="2"/>
        <scheme val="minor"/>
      </rPr>
      <t xml:space="preserve">Lepismium houlletianum </t>
    </r>
    <r>
      <rPr>
        <sz val="9"/>
        <color theme="1"/>
        <rFont val="Calibri"/>
        <family val="2"/>
        <scheme val="minor"/>
      </rPr>
      <t>(Lem.) Barthlott</t>
    </r>
  </si>
  <si>
    <r>
      <rPr>
        <i/>
        <sz val="9"/>
        <color theme="1"/>
        <rFont val="Calibri"/>
        <family val="2"/>
        <scheme val="minor"/>
      </rPr>
      <t>Lepismium lumbricoides</t>
    </r>
    <r>
      <rPr>
        <sz val="9"/>
        <color theme="1"/>
        <rFont val="Calibri"/>
        <family val="2"/>
        <scheme val="minor"/>
      </rPr>
      <t xml:space="preserve"> (Lem.) Barthlott</t>
    </r>
  </si>
  <si>
    <r>
      <rPr>
        <i/>
        <sz val="9"/>
        <color theme="1"/>
        <rFont val="Calibri"/>
        <family val="2"/>
        <scheme val="minor"/>
      </rPr>
      <t>Lepismium warmingianum</t>
    </r>
    <r>
      <rPr>
        <sz val="9"/>
        <color theme="1"/>
        <rFont val="Calibri"/>
        <family val="2"/>
        <scheme val="minor"/>
      </rPr>
      <t xml:space="preserve"> (K.Schum.) Barthlott</t>
    </r>
  </si>
  <si>
    <r>
      <t xml:space="preserve">Rhipsalis cereuscula </t>
    </r>
    <r>
      <rPr>
        <sz val="9"/>
        <rFont val="Calibri"/>
        <family val="2"/>
        <scheme val="minor"/>
      </rPr>
      <t>Haw.</t>
    </r>
  </si>
  <si>
    <r>
      <rPr>
        <i/>
        <sz val="9"/>
        <color theme="1"/>
        <rFont val="Calibri"/>
        <family val="2"/>
        <scheme val="minor"/>
      </rPr>
      <t>Rhipsalis floccosa</t>
    </r>
    <r>
      <rPr>
        <sz val="9"/>
        <color theme="1"/>
        <rFont val="Calibri"/>
        <family val="2"/>
        <scheme val="minor"/>
      </rPr>
      <t xml:space="preserve"> Salm-Dyck </t>
    </r>
    <r>
      <rPr>
        <i/>
        <sz val="9"/>
        <color theme="1"/>
        <rFont val="Calibri"/>
        <family val="2"/>
        <scheme val="minor"/>
      </rPr>
      <t>ex</t>
    </r>
    <r>
      <rPr>
        <sz val="9"/>
        <color theme="1"/>
        <rFont val="Calibri"/>
        <family val="2"/>
        <scheme val="minor"/>
      </rPr>
      <t xml:space="preserve"> Pfeiff.</t>
    </r>
  </si>
  <si>
    <r>
      <t xml:space="preserve">Elaphoglossum macrophyllum </t>
    </r>
    <r>
      <rPr>
        <sz val="9"/>
        <color rgb="FF000000"/>
        <rFont val="Calibri"/>
        <family val="2"/>
        <scheme val="minor"/>
      </rPr>
      <t>(Mett. Ex Kuhn) H. Christ</t>
    </r>
  </si>
  <si>
    <r>
      <rPr>
        <i/>
        <sz val="9"/>
        <color theme="1"/>
        <rFont val="Calibri"/>
        <family val="2"/>
        <scheme val="minor"/>
      </rPr>
      <t>Sinningia douglasii</t>
    </r>
    <r>
      <rPr>
        <sz val="9"/>
        <color theme="1"/>
        <rFont val="Calibri"/>
        <family val="2"/>
        <scheme val="minor"/>
      </rPr>
      <t xml:space="preserve">  (Lindl.) Chautems</t>
    </r>
  </si>
  <si>
    <r>
      <t xml:space="preserve">Huperzia mandiocana </t>
    </r>
    <r>
      <rPr>
        <sz val="9"/>
        <color theme="1"/>
        <rFont val="Calibri"/>
        <family val="2"/>
        <scheme val="minor"/>
      </rPr>
      <t>(Raddi) Trevis</t>
    </r>
  </si>
  <si>
    <r>
      <rPr>
        <i/>
        <sz val="9"/>
        <color theme="1"/>
        <rFont val="Calibri"/>
        <family val="2"/>
        <scheme val="minor"/>
      </rPr>
      <t>Acianthera aphthosa</t>
    </r>
    <r>
      <rPr>
        <sz val="9"/>
        <color theme="1"/>
        <rFont val="Calibri"/>
        <family val="2"/>
        <scheme val="minor"/>
      </rPr>
      <t xml:space="preserve"> (Lindl.) Pridgeon &amp; M.W.Chase</t>
    </r>
  </si>
  <si>
    <r>
      <rPr>
        <i/>
        <sz val="9"/>
        <color theme="1"/>
        <rFont val="Calibri"/>
        <family val="2"/>
        <scheme val="minor"/>
      </rPr>
      <t>Acianthera leptotifolia</t>
    </r>
    <r>
      <rPr>
        <sz val="9"/>
        <color theme="1"/>
        <rFont val="Calibri"/>
        <family val="2"/>
        <scheme val="minor"/>
      </rPr>
      <t xml:space="preserve"> (Barb.Rodr.) Pridgeon &amp; M.W.Chase</t>
    </r>
  </si>
  <si>
    <r>
      <rPr>
        <i/>
        <sz val="9"/>
        <color theme="1"/>
        <rFont val="Calibri"/>
        <family val="2"/>
        <scheme val="minor"/>
      </rPr>
      <t>Acianthera pubescens</t>
    </r>
    <r>
      <rPr>
        <sz val="9"/>
        <color theme="1"/>
        <rFont val="Calibri"/>
        <family val="2"/>
        <scheme val="minor"/>
      </rPr>
      <t xml:space="preserve"> (Lindl.) Pridgeon &amp; M.W. Chase</t>
    </r>
  </si>
  <si>
    <r>
      <rPr>
        <i/>
        <sz val="9"/>
        <color theme="1"/>
        <rFont val="Calibri"/>
        <family val="2"/>
        <scheme val="minor"/>
      </rPr>
      <t>Acianthera recurva</t>
    </r>
    <r>
      <rPr>
        <sz val="9"/>
        <color theme="1"/>
        <rFont val="Calibri"/>
        <family val="2"/>
        <scheme val="minor"/>
      </rPr>
      <t xml:space="preserve"> (Lindl.) Pridgeon &amp; M.W. Chase </t>
    </r>
  </si>
  <si>
    <r>
      <t xml:space="preserve">Acianthera saundersiana </t>
    </r>
    <r>
      <rPr>
        <sz val="9"/>
        <color theme="1"/>
        <rFont val="Calibri"/>
        <family val="2"/>
        <scheme val="minor"/>
      </rPr>
      <t>(Rchb.f.) Pridgeon &amp; M.W.Chase</t>
    </r>
  </si>
  <si>
    <r>
      <t xml:space="preserve">Acianthera saurocephala  </t>
    </r>
    <r>
      <rPr>
        <sz val="9"/>
        <color theme="1"/>
        <rFont val="Calibri"/>
        <family val="2"/>
        <scheme val="minor"/>
      </rPr>
      <t>(Lodd.) Pridgeon &amp; M.W. Chase</t>
    </r>
  </si>
  <si>
    <r>
      <t xml:space="preserve">Acianthera sonderana </t>
    </r>
    <r>
      <rPr>
        <sz val="9"/>
        <color theme="1"/>
        <rFont val="Calibri"/>
        <family val="2"/>
        <scheme val="minor"/>
      </rPr>
      <t>(Rchb.f.) Pridgeon &amp; M.W.Chase</t>
    </r>
  </si>
  <si>
    <r>
      <t xml:space="preserve">Acianthera wageneriana </t>
    </r>
    <r>
      <rPr>
        <sz val="9"/>
        <color theme="1"/>
        <rFont val="Calibri"/>
        <family val="2"/>
        <scheme val="minor"/>
      </rPr>
      <t>(Klotzsch) Pridgeon &amp; M.W.Chase</t>
    </r>
  </si>
  <si>
    <r>
      <rPr>
        <i/>
        <sz val="9"/>
        <color theme="1"/>
        <rFont val="Calibri"/>
        <family val="2"/>
        <scheme val="minor"/>
      </rPr>
      <t>Anathallis obovata</t>
    </r>
    <r>
      <rPr>
        <sz val="9"/>
        <color theme="1"/>
        <rFont val="Calibri"/>
        <family val="2"/>
        <scheme val="minor"/>
      </rPr>
      <t xml:space="preserve"> (Lindl.) Pridgeon &amp; M.W. Chase </t>
    </r>
  </si>
  <si>
    <t>Artrhosia hygrophila</t>
  </si>
  <si>
    <r>
      <t xml:space="preserve">Baptistonia cornigera </t>
    </r>
    <r>
      <rPr>
        <sz val="9"/>
        <color theme="1"/>
        <rFont val="Calibri"/>
        <family val="2"/>
        <scheme val="minor"/>
      </rPr>
      <t>(Lindl.) Chiron &amp; V.P.Castro</t>
    </r>
  </si>
  <si>
    <r>
      <t xml:space="preserve">Barbosella </t>
    </r>
    <r>
      <rPr>
        <sz val="9"/>
        <color theme="1"/>
        <rFont val="Calibri"/>
        <family val="2"/>
        <scheme val="minor"/>
      </rPr>
      <t>sp.</t>
    </r>
  </si>
  <si>
    <r>
      <t>Brasiliorchis</t>
    </r>
    <r>
      <rPr>
        <sz val="9"/>
        <color theme="1"/>
        <rFont val="Calibri"/>
        <family val="2"/>
        <scheme val="minor"/>
      </rPr>
      <t xml:space="preserve"> sp.</t>
    </r>
  </si>
  <si>
    <r>
      <t xml:space="preserve">Bulbophyllum perii </t>
    </r>
    <r>
      <rPr>
        <sz val="9"/>
        <color theme="1"/>
        <rFont val="Calibri"/>
        <family val="2"/>
        <scheme val="minor"/>
      </rPr>
      <t>Schltr.</t>
    </r>
  </si>
  <si>
    <r>
      <t xml:space="preserve">Campylocentrum aromaticum </t>
    </r>
    <r>
      <rPr>
        <sz val="9"/>
        <color theme="1"/>
        <rFont val="Calibri"/>
        <family val="2"/>
        <scheme val="minor"/>
      </rPr>
      <t>Barb. Rodr.</t>
    </r>
  </si>
  <si>
    <r>
      <t>Campylocentrum grisebachii</t>
    </r>
    <r>
      <rPr>
        <sz val="9"/>
        <color theme="1"/>
        <rFont val="Calibri"/>
        <family val="2"/>
        <scheme val="minor"/>
      </rPr>
      <t xml:space="preserve"> Cogn.</t>
    </r>
  </si>
  <si>
    <r>
      <t xml:space="preserve">Capanemia superflua </t>
    </r>
    <r>
      <rPr>
        <sz val="9"/>
        <color theme="1"/>
        <rFont val="Calibri"/>
        <family val="2"/>
        <scheme val="minor"/>
      </rPr>
      <t>(Rchb.f.) Garay</t>
    </r>
  </si>
  <si>
    <t>Christensonella cf. paranaensis</t>
  </si>
  <si>
    <r>
      <t xml:space="preserve">Cyclopogon congestus </t>
    </r>
    <r>
      <rPr>
        <sz val="9"/>
        <color theme="1"/>
        <rFont val="Calibri"/>
        <family val="2"/>
        <scheme val="minor"/>
      </rPr>
      <t>(Vell.) Hoehne</t>
    </r>
  </si>
  <si>
    <r>
      <t xml:space="preserve">Cyrtopodium palmyfrons </t>
    </r>
    <r>
      <rPr>
        <sz val="9"/>
        <color theme="1"/>
        <rFont val="Calibri"/>
        <family val="2"/>
        <scheme val="minor"/>
      </rPr>
      <t>Rchb.f. &amp; Warm</t>
    </r>
  </si>
  <si>
    <r>
      <t>Encyclia patens</t>
    </r>
    <r>
      <rPr>
        <sz val="9"/>
        <color theme="1"/>
        <rFont val="Calibri"/>
        <family val="2"/>
        <scheme val="minor"/>
      </rPr>
      <t xml:space="preserve"> Hook</t>
    </r>
  </si>
  <si>
    <r>
      <t>Epidendrum cristatum</t>
    </r>
    <r>
      <rPr>
        <sz val="9"/>
        <color theme="1"/>
        <rFont val="Calibri"/>
        <family val="2"/>
        <scheme val="minor"/>
      </rPr>
      <t>Ruiz &amp; Pav.</t>
    </r>
  </si>
  <si>
    <r>
      <rPr>
        <i/>
        <sz val="9"/>
        <color theme="1"/>
        <rFont val="Calibri"/>
        <family val="2"/>
        <scheme val="minor"/>
      </rPr>
      <t>Epidendrum pseudodiforme</t>
    </r>
    <r>
      <rPr>
        <sz val="9"/>
        <color theme="1"/>
        <rFont val="Calibri"/>
        <family val="2"/>
        <scheme val="minor"/>
      </rPr>
      <t xml:space="preserve"> L.Sánchez &amp; Hágsater</t>
    </r>
  </si>
  <si>
    <r>
      <rPr>
        <i/>
        <sz val="9"/>
        <color theme="1"/>
        <rFont val="Calibri"/>
        <family val="2"/>
        <scheme val="minor"/>
      </rPr>
      <t>Isabelia virginalis</t>
    </r>
    <r>
      <rPr>
        <sz val="9"/>
        <color theme="1"/>
        <rFont val="Calibri"/>
        <family val="2"/>
        <scheme val="minor"/>
      </rPr>
      <t xml:space="preserve"> Barb. Rodr.</t>
    </r>
  </si>
  <si>
    <r>
      <rPr>
        <i/>
        <sz val="9"/>
        <color theme="1"/>
        <rFont val="Calibri"/>
        <family val="2"/>
        <scheme val="minor"/>
      </rPr>
      <t>Isochilus linearis</t>
    </r>
    <r>
      <rPr>
        <sz val="9"/>
        <color theme="1"/>
        <rFont val="Calibri"/>
        <family val="2"/>
        <scheme val="minor"/>
      </rPr>
      <t xml:space="preserve"> (Jacq.) R. Br.</t>
    </r>
  </si>
  <si>
    <r>
      <t xml:space="preserve">Leptotes bicolor </t>
    </r>
    <r>
      <rPr>
        <sz val="9"/>
        <color theme="1"/>
        <rFont val="Calibri"/>
        <family val="2"/>
        <scheme val="minor"/>
      </rPr>
      <t>Lindl.</t>
    </r>
  </si>
  <si>
    <r>
      <t xml:space="preserve">Leptotes unicolor </t>
    </r>
    <r>
      <rPr>
        <sz val="9"/>
        <color theme="1"/>
        <rFont val="Calibri"/>
        <family val="2"/>
        <scheme val="minor"/>
      </rPr>
      <t>Barb. Rodr.</t>
    </r>
  </si>
  <si>
    <r>
      <t xml:space="preserve">Miltonia flavescens </t>
    </r>
    <r>
      <rPr>
        <sz val="9"/>
        <color theme="1"/>
        <rFont val="Calibri"/>
        <family val="2"/>
        <scheme val="minor"/>
      </rPr>
      <t>(Lindl.) Lindl.</t>
    </r>
  </si>
  <si>
    <r>
      <rPr>
        <i/>
        <sz val="9"/>
        <color theme="1"/>
        <rFont val="Calibri"/>
        <family val="2"/>
        <scheme val="minor"/>
      </rPr>
      <t>Ocidium flexuosum</t>
    </r>
    <r>
      <rPr>
        <sz val="9"/>
        <color theme="1"/>
        <rFont val="Calibri"/>
        <family val="2"/>
        <scheme val="minor"/>
      </rPr>
      <t xml:space="preserve"> Lodd.</t>
    </r>
  </si>
  <si>
    <r>
      <rPr>
        <i/>
        <sz val="9"/>
        <color theme="1"/>
        <rFont val="Calibri"/>
        <family val="2"/>
        <scheme val="minor"/>
      </rPr>
      <t>Octomeria micrantha</t>
    </r>
    <r>
      <rPr>
        <sz val="9"/>
        <color theme="1"/>
        <rFont val="Calibri"/>
        <family val="2"/>
        <scheme val="minor"/>
      </rPr>
      <t xml:space="preserve"> Barb.Rodr.</t>
    </r>
  </si>
  <si>
    <r>
      <t xml:space="preserve">Octomeria pinicola </t>
    </r>
    <r>
      <rPr>
        <sz val="9"/>
        <color theme="1"/>
        <rFont val="Calibri"/>
        <family val="2"/>
        <scheme val="minor"/>
      </rPr>
      <t>Barb. Rodr.</t>
    </r>
  </si>
  <si>
    <r>
      <t xml:space="preserve">Ornithophora radicans </t>
    </r>
    <r>
      <rPr>
        <sz val="9"/>
        <color theme="1"/>
        <rFont val="Calibri"/>
        <family val="2"/>
        <scheme val="minor"/>
      </rPr>
      <t>(Rchb.f.) Garay &amp; Pabst</t>
    </r>
  </si>
  <si>
    <r>
      <t xml:space="preserve">Pabstiella arcuata </t>
    </r>
    <r>
      <rPr>
        <sz val="9"/>
        <color theme="1"/>
        <rFont val="Calibri"/>
        <family val="2"/>
        <scheme val="minor"/>
      </rPr>
      <t>(Lindl.) Luer</t>
    </r>
  </si>
  <si>
    <r>
      <t xml:space="preserve">Pabstiella triptheranta </t>
    </r>
    <r>
      <rPr>
        <sz val="9"/>
        <color theme="1"/>
        <rFont val="Calibri"/>
        <family val="2"/>
        <scheme val="minor"/>
      </rPr>
      <t>(Rchb. f.) F. Barros</t>
    </r>
  </si>
  <si>
    <r>
      <rPr>
        <i/>
        <sz val="9"/>
        <color theme="1"/>
        <rFont val="Calibri"/>
        <family val="2"/>
        <scheme val="minor"/>
      </rPr>
      <t>Polystachia concreta</t>
    </r>
    <r>
      <rPr>
        <sz val="9"/>
        <color theme="1"/>
        <rFont val="Calibri"/>
        <family val="2"/>
        <scheme val="minor"/>
      </rPr>
      <t xml:space="preserve">  (Jacq.) Garay &amp; H. R. Sweet</t>
    </r>
  </si>
  <si>
    <r>
      <t xml:space="preserve">Specklinia grobyi </t>
    </r>
    <r>
      <rPr>
        <sz val="9"/>
        <color theme="1"/>
        <rFont val="Calibri"/>
        <family val="2"/>
        <scheme val="minor"/>
      </rPr>
      <t>(Bateman ex Lindl.) F.Barros</t>
    </r>
  </si>
  <si>
    <r>
      <rPr>
        <i/>
        <sz val="9"/>
        <color theme="1"/>
        <rFont val="Calibri"/>
        <family val="2"/>
        <scheme val="minor"/>
      </rPr>
      <t>Stanhopea lietzei</t>
    </r>
    <r>
      <rPr>
        <sz val="9"/>
        <color theme="1"/>
        <rFont val="Calibri"/>
        <family val="2"/>
        <scheme val="minor"/>
      </rPr>
      <t xml:space="preserve"> (Regel) Schltr.</t>
    </r>
  </si>
  <si>
    <r>
      <t xml:space="preserve">Trichocentrum pumilum </t>
    </r>
    <r>
      <rPr>
        <sz val="9"/>
        <color theme="1"/>
        <rFont val="Calibri"/>
        <family val="2"/>
        <scheme val="minor"/>
      </rPr>
      <t xml:space="preserve"> (Lindl.) M.W. Chase &amp; N.H. Williams</t>
    </r>
  </si>
  <si>
    <r>
      <t xml:space="preserve">Trizeuxis falcata </t>
    </r>
    <r>
      <rPr>
        <sz val="9"/>
        <color theme="1"/>
        <rFont val="Calibri"/>
        <family val="2"/>
        <scheme val="minor"/>
      </rPr>
      <t>Lindl.</t>
    </r>
  </si>
  <si>
    <r>
      <rPr>
        <i/>
        <sz val="9"/>
        <color theme="1"/>
        <rFont val="Calibri"/>
        <family val="2"/>
        <scheme val="minor"/>
      </rPr>
      <t xml:space="preserve">Peperomia cf.  hilariana </t>
    </r>
    <r>
      <rPr>
        <sz val="9"/>
        <color theme="1"/>
        <rFont val="Calibri"/>
        <family val="2"/>
        <scheme val="minor"/>
      </rPr>
      <t>Miq.</t>
    </r>
  </si>
  <si>
    <r>
      <t>Peperomia cf. catharinae</t>
    </r>
    <r>
      <rPr>
        <sz val="9"/>
        <color theme="1"/>
        <rFont val="Calibri"/>
        <family val="2"/>
        <scheme val="minor"/>
      </rPr>
      <t xml:space="preserve"> Miq.</t>
    </r>
  </si>
  <si>
    <r>
      <t xml:space="preserve">Peperomia delicatula </t>
    </r>
    <r>
      <rPr>
        <sz val="9"/>
        <color theme="1"/>
        <rFont val="Calibri"/>
        <family val="2"/>
        <scheme val="minor"/>
      </rPr>
      <t>Henschen</t>
    </r>
  </si>
  <si>
    <r>
      <rPr>
        <i/>
        <sz val="9"/>
        <color theme="1"/>
        <rFont val="Calibri"/>
        <family val="2"/>
        <scheme val="minor"/>
      </rPr>
      <t>Peperomia psylostachia</t>
    </r>
    <r>
      <rPr>
        <sz val="9"/>
        <color theme="1"/>
        <rFont val="Calibri"/>
        <family val="2"/>
        <scheme val="minor"/>
      </rPr>
      <t xml:space="preserve"> C.DC.</t>
    </r>
  </si>
  <si>
    <r>
      <t xml:space="preserve">Peperomia </t>
    </r>
    <r>
      <rPr>
        <sz val="9"/>
        <color theme="1"/>
        <rFont val="Calibri"/>
        <family val="2"/>
        <scheme val="minor"/>
      </rPr>
      <t>sp.</t>
    </r>
  </si>
  <si>
    <r>
      <t xml:space="preserve">Peperomia tetraphylla  </t>
    </r>
    <r>
      <rPr>
        <sz val="9"/>
        <color theme="1"/>
        <rFont val="Calibri"/>
        <family val="2"/>
        <scheme val="minor"/>
      </rPr>
      <t>Hook. &amp; Arn.</t>
    </r>
  </si>
  <si>
    <r>
      <rPr>
        <i/>
        <sz val="9"/>
        <color theme="1"/>
        <rFont val="Calibri"/>
        <family val="2"/>
        <scheme val="minor"/>
      </rPr>
      <t>Peperomia urocarpa</t>
    </r>
    <r>
      <rPr>
        <sz val="9"/>
        <color theme="1"/>
        <rFont val="Calibri"/>
        <family val="2"/>
        <scheme val="minor"/>
      </rPr>
      <t xml:space="preserve"> Fisch. &amp; C.A.Mey.</t>
    </r>
  </si>
  <si>
    <r>
      <rPr>
        <i/>
        <sz val="9"/>
        <color theme="1"/>
        <rFont val="Calibri"/>
        <family val="2"/>
        <scheme val="minor"/>
      </rPr>
      <t>Campyloneurum nitidum</t>
    </r>
    <r>
      <rPr>
        <sz val="9"/>
        <color theme="1"/>
        <rFont val="Calibri"/>
        <family val="2"/>
        <scheme val="minor"/>
      </rPr>
      <t xml:space="preserve"> (Kaulf.) C. Presl</t>
    </r>
  </si>
  <si>
    <r>
      <t xml:space="preserve">Microgramma squamulosa </t>
    </r>
    <r>
      <rPr>
        <sz val="9"/>
        <color theme="1"/>
        <rFont val="Calibri"/>
        <family val="2"/>
        <scheme val="minor"/>
      </rPr>
      <t>(Kaulf.) de la Sota</t>
    </r>
  </si>
  <si>
    <r>
      <t xml:space="preserve">Niphidium crassifolium </t>
    </r>
    <r>
      <rPr>
        <sz val="9"/>
        <color theme="1"/>
        <rFont val="Calibri"/>
        <family val="2"/>
        <scheme val="minor"/>
      </rPr>
      <t>(L.) Lellinger</t>
    </r>
  </si>
  <si>
    <r>
      <t xml:space="preserve">Pecluma sicca (Lindm.) </t>
    </r>
    <r>
      <rPr>
        <sz val="9"/>
        <color theme="1"/>
        <rFont val="Calibri"/>
        <family val="2"/>
        <scheme val="minor"/>
      </rPr>
      <t>M.G.Price</t>
    </r>
  </si>
  <si>
    <r>
      <t>Pecluma truncorum</t>
    </r>
    <r>
      <rPr>
        <sz val="9"/>
        <color theme="1"/>
        <rFont val="Calibri"/>
        <family val="2"/>
        <scheme val="minor"/>
      </rPr>
      <t xml:space="preserve"> (Lindm.) M.G. Price</t>
    </r>
  </si>
  <si>
    <r>
      <t xml:space="preserve">Pleopeltis hirsutissima </t>
    </r>
    <r>
      <rPr>
        <sz val="9"/>
        <color theme="1"/>
        <rFont val="Calibri"/>
        <family val="2"/>
        <scheme val="minor"/>
      </rPr>
      <t>(Raddi) de la Sota</t>
    </r>
  </si>
  <si>
    <r>
      <t xml:space="preserve">Pleopeltis pleopeltifolia </t>
    </r>
    <r>
      <rPr>
        <sz val="9"/>
        <color theme="1"/>
        <rFont val="Calibri"/>
        <family val="2"/>
        <scheme val="minor"/>
      </rPr>
      <t>(Raddi) Alston</t>
    </r>
  </si>
  <si>
    <r>
      <t>Pleopeltis squalida (</t>
    </r>
    <r>
      <rPr>
        <sz val="9"/>
        <color theme="1"/>
        <rFont val="Calibri"/>
        <family val="2"/>
        <scheme val="minor"/>
      </rPr>
      <t>Vell.) de la Sota</t>
    </r>
  </si>
  <si>
    <r>
      <rPr>
        <i/>
        <sz val="9"/>
        <color theme="1"/>
        <rFont val="Calibri"/>
        <family val="2"/>
        <scheme val="minor"/>
      </rPr>
      <t>Vittaria lineata</t>
    </r>
    <r>
      <rPr>
        <sz val="9"/>
        <color theme="1"/>
        <rFont val="Calibri"/>
        <family val="2"/>
        <scheme val="minor"/>
      </rPr>
      <t xml:space="preserve"> (L.) Sm.</t>
    </r>
  </si>
  <si>
    <t>Xylopia brasiliensis  (L.) Spreng.</t>
  </si>
  <si>
    <t>0531541/7321472</t>
  </si>
  <si>
    <t>Caxias</t>
  </si>
  <si>
    <t>Aspidosperma polyneuron  Mull. Arg.</t>
  </si>
  <si>
    <t>0529827/7331244</t>
  </si>
  <si>
    <t>0530777/7327520</t>
  </si>
  <si>
    <t>0530470/7333479</t>
  </si>
  <si>
    <t>Faxinal do Céu</t>
  </si>
  <si>
    <t>0529272/7330714</t>
  </si>
  <si>
    <t>0530497/7328393</t>
  </si>
  <si>
    <t>0530891/7327950</t>
  </si>
  <si>
    <t>0532189/7327789</t>
  </si>
  <si>
    <t>0526623/7335514</t>
  </si>
  <si>
    <t>0531301/7337750</t>
  </si>
  <si>
    <t>Aspidosperma polyneuron  Müll. Arg.</t>
  </si>
  <si>
    <t>0531076/7336376</t>
  </si>
  <si>
    <t>Aspidosperma polyneuron Müll. Arg.</t>
  </si>
  <si>
    <t>0520139/7333877</t>
  </si>
  <si>
    <t>0530425/7328348</t>
  </si>
  <si>
    <t>0527899/7334879</t>
  </si>
  <si>
    <t>Aspidosperma riedelii Müll. Arg</t>
  </si>
  <si>
    <t>div.</t>
  </si>
  <si>
    <t>0529440/7339574</t>
  </si>
  <si>
    <t>Schefflera  morototoni (Aubl.) Maguire, Steyerm. &amp; Frodin</t>
  </si>
  <si>
    <t>0530789/7331421</t>
  </si>
  <si>
    <t>0532385/7327842</t>
  </si>
  <si>
    <t>0532435/7327778</t>
  </si>
  <si>
    <t>0528744/7327360</t>
  </si>
  <si>
    <t>Foz do areia</t>
  </si>
  <si>
    <t>0528616/7327683</t>
  </si>
  <si>
    <t>0530565/7324215</t>
  </si>
  <si>
    <t>Euterpe edulis Mart.</t>
  </si>
  <si>
    <t>0528593/7334714</t>
  </si>
  <si>
    <t>0528463/7334718</t>
  </si>
  <si>
    <t>0530525/7333502</t>
  </si>
  <si>
    <t>0529695/7327371</t>
  </si>
  <si>
    <t>0530353/7336407</t>
  </si>
  <si>
    <t>0528499/7334715</t>
  </si>
  <si>
    <t>0529311/7335315</t>
  </si>
  <si>
    <t>0529222/7335219</t>
  </si>
  <si>
    <t>0529214/7335408</t>
  </si>
  <si>
    <t>0529703/7327389</t>
  </si>
  <si>
    <t>0529219/7335414</t>
  </si>
  <si>
    <t>0529283/7335106</t>
  </si>
  <si>
    <t>0529296/7335368</t>
  </si>
  <si>
    <t>0529220/7335231</t>
  </si>
  <si>
    <t>0528467/7334713</t>
  </si>
  <si>
    <t>0528515/7334719</t>
  </si>
  <si>
    <t>0529336/7335356</t>
  </si>
  <si>
    <t>0530344/7336421</t>
  </si>
  <si>
    <t>0529319/7333509</t>
  </si>
  <si>
    <t>Syagrus oleracea  (Mart.) Becc.</t>
  </si>
  <si>
    <t>Syagrus rhomanzoffiana  (Cham.) Glassman</t>
  </si>
  <si>
    <t>0528050/73335482</t>
  </si>
  <si>
    <t>Jacaranda micrantha Cham.</t>
  </si>
  <si>
    <t>0519864/7332600</t>
  </si>
  <si>
    <t>0520333/7332405</t>
  </si>
  <si>
    <t>0530357/7336435</t>
  </si>
  <si>
    <t>Jacaranda puberula Cham.</t>
  </si>
  <si>
    <t>05307052/7331452</t>
  </si>
  <si>
    <t>0531017/7328413</t>
  </si>
  <si>
    <t>0530296/7337804</t>
  </si>
  <si>
    <t>0530722/7323917</t>
  </si>
  <si>
    <t>0532673/7320395</t>
  </si>
  <si>
    <t>0530279/7336489</t>
  </si>
  <si>
    <t>0530297/7337811</t>
  </si>
  <si>
    <t>Sebastiania brasiliensis Spreng.</t>
  </si>
  <si>
    <t>0532741/7331620</t>
  </si>
  <si>
    <t>0522333/7333855</t>
  </si>
  <si>
    <t>0520357/7333702</t>
  </si>
  <si>
    <t>0529499/7339903</t>
  </si>
  <si>
    <t>Albizia polycephala (Benth.) Killip</t>
  </si>
  <si>
    <t>0531558/7329623</t>
  </si>
  <si>
    <t>0526045/7336708</t>
  </si>
  <si>
    <t>0530587/7329568</t>
  </si>
  <si>
    <t>0530308/7336548</t>
  </si>
  <si>
    <t>0527629/7334231</t>
  </si>
  <si>
    <t>0529191/7336515</t>
  </si>
  <si>
    <t>0530680/7331433</t>
  </si>
  <si>
    <t>0524197/7332819</t>
  </si>
  <si>
    <t>Cassia leptophylla Vogel</t>
  </si>
  <si>
    <t>0521350/7333278</t>
  </si>
  <si>
    <t>0533664/7331229</t>
  </si>
  <si>
    <t>Centrolobium tomentosum Benth</t>
  </si>
  <si>
    <t>0531619/7337212</t>
  </si>
  <si>
    <t>Dalbergia frutescens (Vell.) Britton</t>
  </si>
  <si>
    <t>0516577/7333322</t>
  </si>
  <si>
    <t>0527628/7334231</t>
  </si>
  <si>
    <t>Lonchocarpus campestris Benth.</t>
  </si>
  <si>
    <t>0522380/7333809</t>
  </si>
  <si>
    <t>0522511/7333666</t>
  </si>
  <si>
    <t>0520743/7331817</t>
  </si>
  <si>
    <t>0519241/7334980</t>
  </si>
  <si>
    <t>0521408/7332635</t>
  </si>
  <si>
    <t>0519673/7332891</t>
  </si>
  <si>
    <t>0532862/7337100</t>
  </si>
  <si>
    <t>0532860/7337099</t>
  </si>
  <si>
    <t>Lonchocarpus cultratus (Vell.) Tozzi &amp; H.C. Lima</t>
  </si>
  <si>
    <t>0532204/7337138</t>
  </si>
  <si>
    <t>0532549/7337337</t>
  </si>
  <si>
    <t>0532860/7337097</t>
  </si>
  <si>
    <t>0532584/7337227</t>
  </si>
  <si>
    <t>Lonchocarpus muehlbergianus Hassl.</t>
  </si>
  <si>
    <t>0528491/7334695</t>
  </si>
  <si>
    <t>0531947/7337338</t>
  </si>
  <si>
    <t>Machaerium brasiliense Vogel</t>
  </si>
  <si>
    <t>0530515/7324288</t>
  </si>
  <si>
    <t>0519126/7334677</t>
  </si>
  <si>
    <t>Machaerium stipitatim Vogel</t>
  </si>
  <si>
    <t>0519869/7332593</t>
  </si>
  <si>
    <t>0519365/7334479</t>
  </si>
  <si>
    <t>Machaerium stipitatum Vogel</t>
  </si>
  <si>
    <t>0520030/7334563</t>
  </si>
  <si>
    <t>Machaerium stiptatum (DC.) Vogel</t>
  </si>
  <si>
    <t>0519872/7332583</t>
  </si>
  <si>
    <t>0519908/7332590</t>
  </si>
  <si>
    <t>0533417/7331342</t>
  </si>
  <si>
    <t>0533651/7325717</t>
  </si>
  <si>
    <t>0520407/7333289</t>
  </si>
  <si>
    <t>Parapiptadenia rigida (Benth.) Brenan</t>
  </si>
  <si>
    <t>0525811/7336601</t>
  </si>
  <si>
    <t>0531997/7335975</t>
  </si>
  <si>
    <t>0522183/7332921</t>
  </si>
  <si>
    <t>0531565/7337237</t>
  </si>
  <si>
    <t>0521402/7332563</t>
  </si>
  <si>
    <t>Piptadenia gonoacantha (Mart.) J.F. Macbr.</t>
  </si>
  <si>
    <t>0530969/7327803</t>
  </si>
  <si>
    <t>0530467/7327446</t>
  </si>
  <si>
    <t>0530727/7328736</t>
  </si>
  <si>
    <t>Senegalia polyphylla (DC.) Britton &amp; Rose</t>
  </si>
  <si>
    <t>0530690/7331434</t>
  </si>
  <si>
    <t>0530506/7324292</t>
  </si>
  <si>
    <t>Ocotea aff. acutifolia (Nees) Mez</t>
  </si>
  <si>
    <t>0529365/7325702</t>
  </si>
  <si>
    <t>0527960/7328399</t>
  </si>
  <si>
    <t xml:space="preserve">Strychnos brasiliensis (Spreng.) Mart. </t>
  </si>
  <si>
    <t>0532128/7320835</t>
  </si>
  <si>
    <t>Lafoensia pacari A.St.-Hil.</t>
  </si>
  <si>
    <t>0531945/7320986</t>
  </si>
  <si>
    <t>0531295/7319391</t>
  </si>
  <si>
    <t>0520484/7332188</t>
  </si>
  <si>
    <t>0533767/7325594</t>
  </si>
  <si>
    <t>0529446/7339524</t>
  </si>
  <si>
    <t>0529471/7339834</t>
  </si>
  <si>
    <t>Magnoliaceae</t>
  </si>
  <si>
    <t>Magnolia ovata (A. St. -Hil.) Spreng.</t>
  </si>
  <si>
    <t>0531666/7321348</t>
  </si>
  <si>
    <t>0530550/7324210</t>
  </si>
  <si>
    <t>Bastardiopsis densiflora (Hook. &amp; Arn.) Hassl.</t>
  </si>
  <si>
    <t>0528267/7333449</t>
  </si>
  <si>
    <t>Ceiba speciosa (A. St.-Hil.) Ravenna</t>
  </si>
  <si>
    <t>0530304/7325469</t>
  </si>
  <si>
    <t>0532812/7337075</t>
  </si>
  <si>
    <t>0532154/7337181</t>
  </si>
  <si>
    <t>0525014/7331049</t>
  </si>
  <si>
    <t>0530208/7328763</t>
  </si>
  <si>
    <t>0532552/7337427</t>
  </si>
  <si>
    <t>0528216/7330904</t>
  </si>
  <si>
    <t>0530402/7329704</t>
  </si>
  <si>
    <t>Luehea divaricata Mart.</t>
  </si>
  <si>
    <t>0520140/7333876</t>
  </si>
  <si>
    <t>0520236/7334151</t>
  </si>
  <si>
    <t>0529450/7339732</t>
  </si>
  <si>
    <t>0529116/7336451</t>
  </si>
  <si>
    <t>0528623/7337863</t>
  </si>
  <si>
    <t>0530425/7324372</t>
  </si>
  <si>
    <t>0529647/7334875</t>
  </si>
  <si>
    <t>0532012/7323145</t>
  </si>
  <si>
    <t>Cedrela fissilis Vell.</t>
  </si>
  <si>
    <t>0524106/7332588</t>
  </si>
  <si>
    <t>0532865/7337102</t>
  </si>
  <si>
    <t>0532550/7337110</t>
  </si>
  <si>
    <t>0532006/7335955</t>
  </si>
  <si>
    <t>0520093/7333173</t>
  </si>
  <si>
    <t>0527108/7330325</t>
  </si>
  <si>
    <t>0532542/7337283</t>
  </si>
  <si>
    <t>Guarea macrophylla Vahl.</t>
  </si>
  <si>
    <t>0531222/7319377</t>
  </si>
  <si>
    <t>0516633/7333457</t>
  </si>
  <si>
    <t>0531298/7319404</t>
  </si>
  <si>
    <t>0516633/7333509</t>
  </si>
  <si>
    <t>Trichilia catigua A. Juss.</t>
  </si>
  <si>
    <t>0533838/7331404</t>
  </si>
  <si>
    <t>0532880/7331588</t>
  </si>
  <si>
    <t>Trichilia pallida Sw.</t>
  </si>
  <si>
    <t>0530580/7325263</t>
  </si>
  <si>
    <t>0532664/7337458</t>
  </si>
  <si>
    <t>0531982/7320690</t>
  </si>
  <si>
    <t>0530774/7333461</t>
  </si>
  <si>
    <t>0528511/7334721</t>
  </si>
  <si>
    <t>Ficus guaranitica Chodat</t>
  </si>
  <si>
    <t>0529104/7335454</t>
  </si>
  <si>
    <t>0529105/7335454</t>
  </si>
  <si>
    <t>0531435/7321268</t>
  </si>
  <si>
    <t>0531530/7319381</t>
  </si>
  <si>
    <t>Ficus insipida Willd.</t>
  </si>
  <si>
    <t>0531842/7321101</t>
  </si>
  <si>
    <t>0529822/7327476</t>
  </si>
  <si>
    <t>0531564/7321443</t>
  </si>
  <si>
    <t>0532933/7320119</t>
  </si>
  <si>
    <t>Ficus luschnahiana (Miq.) Miq.</t>
  </si>
  <si>
    <t>0529105/7335442</t>
  </si>
  <si>
    <t>Myrsine umbellata Mart.</t>
  </si>
  <si>
    <t>0525096/7331944</t>
  </si>
  <si>
    <t>Bougainvillea glabra Choisy</t>
  </si>
  <si>
    <t>0532038/7328443</t>
  </si>
  <si>
    <t>0525929/7336694</t>
  </si>
  <si>
    <t>Primulaceae</t>
  </si>
  <si>
    <t xml:space="preserve">Myrsine coriacea </t>
  </si>
  <si>
    <t>0525022/7331749</t>
  </si>
  <si>
    <t>0524223/7331051</t>
  </si>
  <si>
    <t>Prunus myrtifolia (L.) Urb.</t>
  </si>
  <si>
    <t>0519424/7334555</t>
  </si>
  <si>
    <t>0526806/7327869</t>
  </si>
  <si>
    <t>0516872/7334181</t>
  </si>
  <si>
    <t>0519121/7335275</t>
  </si>
  <si>
    <t>Balfourodendron riedelianum (Engl.) Engl.</t>
  </si>
  <si>
    <t>0530679/7331438</t>
  </si>
  <si>
    <t>0533583/7331267</t>
  </si>
  <si>
    <t>0525916/7336669</t>
  </si>
  <si>
    <t>0528151/7330810</t>
  </si>
  <si>
    <t>0530861/7333391</t>
  </si>
  <si>
    <t>0529831/7331243</t>
  </si>
  <si>
    <t>0530906/7333365</t>
  </si>
  <si>
    <t>0530721/7331403</t>
  </si>
  <si>
    <t>0528578/7327501</t>
  </si>
  <si>
    <t>0519802/7333056</t>
  </si>
  <si>
    <t>0527193/7330035</t>
  </si>
  <si>
    <t>0516566/7333325</t>
  </si>
  <si>
    <t>Chrysophyllum gonocarpum (Mart. &amp; Eichler ex Miq.) Engl.</t>
  </si>
  <si>
    <t>0529638/7335093</t>
  </si>
  <si>
    <t>0527751/7331768</t>
  </si>
  <si>
    <t>0521349/7333279</t>
  </si>
  <si>
    <t>Smilax elastica</t>
  </si>
  <si>
    <t>0530492/7324306</t>
  </si>
  <si>
    <t xml:space="preserve">Cestrum intermedium Sendtn. </t>
  </si>
  <si>
    <t>0529409/7335299</t>
  </si>
  <si>
    <t>0517928/7333311</t>
  </si>
  <si>
    <t>Solanum mauritianum Scop.</t>
  </si>
  <si>
    <t>0527778/7333679</t>
  </si>
  <si>
    <t>A. riedelii (Div.)</t>
  </si>
  <si>
    <t>0529461/7339737</t>
  </si>
  <si>
    <t>0529466/7339744</t>
  </si>
  <si>
    <t>0529469/7339749</t>
  </si>
  <si>
    <t>0529472/7339759</t>
  </si>
  <si>
    <t>0529468/7339766</t>
  </si>
  <si>
    <t>0529472/7339768</t>
  </si>
  <si>
    <t>0529474/7339778</t>
  </si>
  <si>
    <t>0529472/7339780</t>
  </si>
  <si>
    <t>0529469/7339804</t>
  </si>
  <si>
    <t>0529483/7339864</t>
  </si>
  <si>
    <t>0529496/7339887</t>
  </si>
  <si>
    <t>0529494/7339888</t>
  </si>
  <si>
    <t>0529495/7339888</t>
  </si>
  <si>
    <r>
      <rPr>
        <i/>
        <sz val="11"/>
        <color theme="1"/>
        <rFont val="Calibri"/>
        <family val="2"/>
        <scheme val="minor"/>
      </rPr>
      <t>Aspidosperma polyneuron</t>
    </r>
    <r>
      <rPr>
        <sz val="11"/>
        <color theme="1"/>
        <rFont val="Calibri"/>
        <family val="2"/>
        <scheme val="minor"/>
      </rPr>
      <t xml:space="preserve"> Müll. Arg.</t>
    </r>
  </si>
  <si>
    <t>0530240/7336486</t>
  </si>
  <si>
    <r>
      <rPr>
        <i/>
        <sz val="11"/>
        <color theme="1"/>
        <rFont val="Calibri"/>
        <family val="2"/>
        <scheme val="minor"/>
      </rPr>
      <t>Bauhinia forficata</t>
    </r>
    <r>
      <rPr>
        <sz val="11"/>
        <color theme="1"/>
        <rFont val="Calibri"/>
        <family val="2"/>
        <scheme val="minor"/>
      </rPr>
      <t xml:space="preserve"> Link</t>
    </r>
  </si>
  <si>
    <t>0530253/7336440</t>
  </si>
  <si>
    <r>
      <rPr>
        <i/>
        <sz val="11"/>
        <color theme="1"/>
        <rFont val="Calibri"/>
        <family val="2"/>
        <scheme val="minor"/>
      </rPr>
      <t>Lonchocarpus cultratus</t>
    </r>
    <r>
      <rPr>
        <sz val="11"/>
        <color theme="1"/>
        <rFont val="Calibri"/>
        <family val="2"/>
        <scheme val="minor"/>
      </rPr>
      <t xml:space="preserve"> (Vell.) A.M.G. Azevedo</t>
    </r>
  </si>
  <si>
    <t>0531876/7332705</t>
  </si>
  <si>
    <r>
      <rPr>
        <i/>
        <sz val="11"/>
        <color theme="1"/>
        <rFont val="Calibri"/>
        <family val="2"/>
        <scheme val="minor"/>
      </rPr>
      <t>Lonchocarpus subglaucescens</t>
    </r>
    <r>
      <rPr>
        <sz val="11"/>
        <color theme="1"/>
        <rFont val="Calibri"/>
        <family val="2"/>
        <scheme val="minor"/>
      </rPr>
      <t xml:space="preserve"> Mart. ex Benth</t>
    </r>
  </si>
  <si>
    <t>0531877/7332695</t>
  </si>
  <si>
    <r>
      <rPr>
        <i/>
        <sz val="11"/>
        <color theme="1"/>
        <rFont val="Calibri"/>
        <family val="2"/>
        <scheme val="minor"/>
      </rPr>
      <t>Centrolobium tomentosum</t>
    </r>
    <r>
      <rPr>
        <sz val="11"/>
        <color theme="1"/>
        <rFont val="Calibri"/>
        <family val="2"/>
        <scheme val="minor"/>
      </rPr>
      <t xml:space="preserve"> Guill. Ex Benth.</t>
    </r>
  </si>
  <si>
    <t>0529164/7336560</t>
  </si>
  <si>
    <r>
      <rPr>
        <i/>
        <sz val="11"/>
        <color theme="1"/>
        <rFont val="Calibri"/>
        <family val="2"/>
        <scheme val="minor"/>
      </rPr>
      <t>Holocalyx balansae</t>
    </r>
    <r>
      <rPr>
        <sz val="11"/>
        <color theme="1"/>
        <rFont val="Calibri"/>
        <family val="2"/>
        <scheme val="minor"/>
      </rPr>
      <t xml:space="preserve"> Micheli</t>
    </r>
  </si>
  <si>
    <t>0530261/7336450</t>
  </si>
  <si>
    <t>Nectandra sp.</t>
  </si>
  <si>
    <t>0530257/7336459</t>
  </si>
  <si>
    <r>
      <rPr>
        <i/>
        <sz val="11"/>
        <color theme="1"/>
        <rFont val="Calibri"/>
        <family val="2"/>
        <scheme val="minor"/>
      </rPr>
      <t>Parapiptadenia rigida</t>
    </r>
    <r>
      <rPr>
        <sz val="11"/>
        <color theme="1"/>
        <rFont val="Calibri"/>
        <family val="2"/>
        <scheme val="minor"/>
      </rPr>
      <t xml:space="preserve"> (Benth.) Brenan</t>
    </r>
  </si>
  <si>
    <t>0530945/7337219</t>
  </si>
  <si>
    <r>
      <t xml:space="preserve">Bougainvillea glabra </t>
    </r>
    <r>
      <rPr>
        <sz val="11"/>
        <color theme="1"/>
        <rFont val="Calibri"/>
        <family val="2"/>
        <scheme val="minor"/>
      </rPr>
      <t>Choisy</t>
    </r>
  </si>
  <si>
    <t>26/07/2012</t>
  </si>
  <si>
    <t>Schefflera calva</t>
  </si>
  <si>
    <t>(Cham.) Frodin &amp; Fiaschi</t>
  </si>
  <si>
    <t>25/07/2012</t>
  </si>
  <si>
    <t>Mill.</t>
  </si>
  <si>
    <t>12/07/2012</t>
  </si>
  <si>
    <t>19/07/2012</t>
  </si>
  <si>
    <t>20/07/2012</t>
  </si>
  <si>
    <t>Müll.Arg.</t>
  </si>
  <si>
    <t>11/08/2012</t>
  </si>
  <si>
    <t>Pleurothallis saurocephala</t>
  </si>
  <si>
    <t>31/07/2012</t>
  </si>
  <si>
    <t>Hoehne &amp; Schltr.</t>
  </si>
  <si>
    <t>02/08/2012</t>
  </si>
  <si>
    <t>Ctenanthe lanceolata</t>
  </si>
  <si>
    <t>Petersen</t>
  </si>
  <si>
    <t>Calathea aff. monophylla</t>
  </si>
  <si>
    <t>(Vell.) Körn.</t>
  </si>
  <si>
    <t>Calathea eichleri</t>
  </si>
  <si>
    <t>Bromelia cf. antiacantha</t>
  </si>
  <si>
    <t>Bertol.</t>
  </si>
  <si>
    <t>(Hook. &amp; Arn.) Hassl.</t>
  </si>
  <si>
    <t>Hidrocotyle callicephala</t>
  </si>
  <si>
    <t>Begonia cucullata</t>
  </si>
  <si>
    <t>Peperomia hispidula var. sellowiana</t>
  </si>
  <si>
    <t>(Miq.) Dahlst.</t>
  </si>
  <si>
    <t>Spermacoce palustris</t>
  </si>
  <si>
    <t>(Cham. &amp; Schltdl.) Delprete</t>
  </si>
  <si>
    <t>Coccocypselum hasslerianum</t>
  </si>
  <si>
    <t>Chodat</t>
  </si>
  <si>
    <t>Coccocypselum lymansmithii</t>
  </si>
  <si>
    <t>Standl.</t>
  </si>
  <si>
    <t>Coccocypselum lanceolatum</t>
  </si>
  <si>
    <t>(Ruiz. &amp; Pav.) Pers.</t>
  </si>
  <si>
    <t>Peperomia pereskiifolia</t>
  </si>
  <si>
    <t>(Jacq.) Kunth.</t>
  </si>
  <si>
    <t>Phenax sonneratii</t>
  </si>
  <si>
    <t>olyra fasciculata</t>
  </si>
  <si>
    <t>Trin.</t>
  </si>
  <si>
    <t>Ichnanthus pallens</t>
  </si>
  <si>
    <t>(Sw.) Munro ex Benth.</t>
  </si>
  <si>
    <t>Scleria cf. variegata</t>
  </si>
  <si>
    <t>(Nees) Steud</t>
  </si>
  <si>
    <t>Hydrocotyle leucocephala</t>
  </si>
  <si>
    <t>Liebm.</t>
  </si>
  <si>
    <t>Typhaceae</t>
  </si>
  <si>
    <t>Typha angustifolia</t>
  </si>
  <si>
    <t>Scleria panicoides</t>
  </si>
  <si>
    <t>Heteropterys intermedia</t>
  </si>
  <si>
    <t>(A.Juss.) Griseb.</t>
  </si>
  <si>
    <t>Vochysiaceae</t>
  </si>
  <si>
    <t>Vochysia tucanorum</t>
  </si>
  <si>
    <t>(Loefl.) Stuntz</t>
  </si>
  <si>
    <t>Arrabidaea chica</t>
  </si>
  <si>
    <t>(Bonpl.) Verl.</t>
  </si>
  <si>
    <t>Anemopaegma chamberlaynii</t>
  </si>
  <si>
    <t>(Sims) Bureau &amp; K. Schum.</t>
  </si>
  <si>
    <t>Mart. ex Griseb.</t>
  </si>
  <si>
    <t>Dicella nucifera</t>
  </si>
  <si>
    <t xml:space="preserve"> </t>
  </si>
  <si>
    <t>(Kaulf.) C. Presl.</t>
  </si>
  <si>
    <t>Campyloneurum repens</t>
  </si>
  <si>
    <t>(Aubl.) C. Presl.</t>
  </si>
  <si>
    <t>Curcubitaceae</t>
  </si>
  <si>
    <t>Dennstaedtia cicutaria</t>
  </si>
  <si>
    <t>(Sw.) T.Moore</t>
  </si>
  <si>
    <t>Pecluma robusta</t>
  </si>
  <si>
    <t>(Fée) M. Kessler &amp; A.R.Sm.</t>
  </si>
  <si>
    <t>Piptocarpa cf. axillaris</t>
  </si>
  <si>
    <t>Sternb.</t>
  </si>
  <si>
    <t>Cyathea hirsuta</t>
  </si>
  <si>
    <t xml:space="preserve">Mucuna cf. urens </t>
  </si>
  <si>
    <t>(Jacq.) DC.</t>
  </si>
  <si>
    <t>Didymoglossum reptans</t>
  </si>
  <si>
    <t>Octomeria micrantha</t>
  </si>
  <si>
    <r>
      <t>Stigmatosema polyaden</t>
    </r>
    <r>
      <rPr>
        <sz val="10"/>
        <rFont val="Arial"/>
        <family val="2"/>
      </rPr>
      <t xml:space="preserve"> </t>
    </r>
  </si>
  <si>
    <t>(Vell.) Garay</t>
  </si>
  <si>
    <t>(Mett.) de la Sota</t>
  </si>
  <si>
    <t>Pharus lappulaceus</t>
  </si>
  <si>
    <t>Peperomia hilariana</t>
  </si>
  <si>
    <t>Microgramma vacciniifolia</t>
  </si>
  <si>
    <t>Myrcia sp</t>
  </si>
  <si>
    <t>Miconia pusilliflora</t>
  </si>
  <si>
    <t>(DC.) Naudin</t>
  </si>
  <si>
    <t>Leandra regnellii</t>
  </si>
  <si>
    <t>(Triana) Cogn.</t>
  </si>
  <si>
    <t>Miconia cinerascens</t>
  </si>
  <si>
    <t>Govenia utriculata</t>
  </si>
  <si>
    <t>Pecluma singerii</t>
  </si>
  <si>
    <t xml:space="preserve">Eurystyles lorenzii </t>
  </si>
  <si>
    <t>Huperzia reflexa</t>
  </si>
  <si>
    <t>(Lam.) Trevis.</t>
  </si>
  <si>
    <t>Fabaceae - Caesalpinioideae</t>
  </si>
  <si>
    <t>REPLANTIO HERBÁCEAS</t>
  </si>
  <si>
    <r>
      <t xml:space="preserve">Antigramma brasiliensis </t>
    </r>
    <r>
      <rPr>
        <sz val="10"/>
        <rFont val="Arial"/>
        <family val="2"/>
      </rPr>
      <t>(Sw.) T. Moore</t>
    </r>
  </si>
  <si>
    <r>
      <rPr>
        <i/>
        <sz val="10"/>
        <rFont val="Arial"/>
        <family val="2"/>
      </rPr>
      <t>Asplenium claussenii</t>
    </r>
    <r>
      <rPr>
        <sz val="10"/>
        <rFont val="Arial"/>
        <family val="2"/>
      </rPr>
      <t xml:space="preserve"> Hieron.</t>
    </r>
  </si>
  <si>
    <r>
      <t>Blechnum acutum</t>
    </r>
    <r>
      <rPr>
        <sz val="10"/>
        <rFont val="Arial"/>
        <family val="2"/>
      </rPr>
      <t xml:space="preserve"> (Desv.) Mett.</t>
    </r>
  </si>
  <si>
    <r>
      <t xml:space="preserve">Blechnum </t>
    </r>
    <r>
      <rPr>
        <sz val="10"/>
        <rFont val="Arial"/>
        <family val="2"/>
      </rPr>
      <t>x</t>
    </r>
    <r>
      <rPr>
        <i/>
        <sz val="10"/>
        <rFont val="Arial"/>
        <family val="2"/>
      </rPr>
      <t xml:space="preserve"> caudatum </t>
    </r>
    <r>
      <rPr>
        <sz val="10"/>
        <rFont val="Arial"/>
        <family val="2"/>
      </rPr>
      <t>Cav.</t>
    </r>
  </si>
  <si>
    <r>
      <t xml:space="preserve">Blechnum gracile </t>
    </r>
    <r>
      <rPr>
        <sz val="10"/>
        <rFont val="Arial"/>
        <family val="2"/>
      </rPr>
      <t>Kaulf.</t>
    </r>
  </si>
  <si>
    <r>
      <t xml:space="preserve">Dichorisandra </t>
    </r>
    <r>
      <rPr>
        <sz val="10"/>
        <color theme="1"/>
        <rFont val="Arial"/>
        <family val="2"/>
      </rPr>
      <t>spp.</t>
    </r>
  </si>
  <si>
    <r>
      <t xml:space="preserve">Alsophila setosa </t>
    </r>
    <r>
      <rPr>
        <sz val="10"/>
        <color theme="1"/>
        <rFont val="Arial"/>
        <family val="2"/>
      </rPr>
      <t>Kaulf.</t>
    </r>
  </si>
  <si>
    <r>
      <t>Cyathea hirsuta</t>
    </r>
    <r>
      <rPr>
        <sz val="10"/>
        <color theme="1"/>
        <rFont val="Arial"/>
        <family val="2"/>
      </rPr>
      <t>C.Presl.</t>
    </r>
  </si>
  <si>
    <r>
      <t xml:space="preserve">Cyathea phalerata </t>
    </r>
    <r>
      <rPr>
        <sz val="10"/>
        <rFont val="Arial"/>
        <family val="2"/>
      </rPr>
      <t>Mart.</t>
    </r>
  </si>
  <si>
    <r>
      <rPr>
        <i/>
        <sz val="10"/>
        <color theme="1"/>
        <rFont val="Arial"/>
        <family val="2"/>
      </rPr>
      <t>Pleurostachys stricta</t>
    </r>
    <r>
      <rPr>
        <sz val="10"/>
        <color theme="1"/>
        <rFont val="Arial"/>
        <family val="2"/>
      </rPr>
      <t xml:space="preserve"> Kunth</t>
    </r>
  </si>
  <si>
    <r>
      <rPr>
        <i/>
        <sz val="10"/>
        <color theme="1"/>
        <rFont val="Arial"/>
        <family val="2"/>
      </rPr>
      <t xml:space="preserve">Dennstaedtia cicutaria </t>
    </r>
    <r>
      <rPr>
        <sz val="10"/>
        <color theme="1"/>
        <rFont val="Arial"/>
        <family val="2"/>
      </rPr>
      <t>(Sw.) T.Moore</t>
    </r>
  </si>
  <si>
    <r>
      <rPr>
        <i/>
        <sz val="10"/>
        <color theme="1"/>
        <rFont val="Arial"/>
        <family val="2"/>
      </rPr>
      <t>Dicksonia sellowiana</t>
    </r>
    <r>
      <rPr>
        <sz val="10"/>
        <color theme="1"/>
        <rFont val="Arial"/>
        <family val="2"/>
      </rPr>
      <t xml:space="preserve"> Hook.</t>
    </r>
  </si>
  <si>
    <r>
      <t xml:space="preserve">Ctenitis </t>
    </r>
    <r>
      <rPr>
        <sz val="10"/>
        <color theme="1"/>
        <rFont val="Arial"/>
        <family val="2"/>
      </rPr>
      <t>spp.</t>
    </r>
  </si>
  <si>
    <r>
      <t xml:space="preserve">Didymochlaena truncatula </t>
    </r>
    <r>
      <rPr>
        <sz val="10"/>
        <color rgb="FF000000"/>
        <rFont val="Arial"/>
        <family val="2"/>
      </rPr>
      <t>(Sw.) J. Smith</t>
    </r>
  </si>
  <si>
    <r>
      <t xml:space="preserve">Lastreopsis effusa </t>
    </r>
    <r>
      <rPr>
        <sz val="10"/>
        <color rgb="FF000000"/>
        <rFont val="Arial"/>
        <family val="2"/>
      </rPr>
      <t>(Sw.) Trindale</t>
    </r>
  </si>
  <si>
    <r>
      <t xml:space="preserve">Megalastrum connexum </t>
    </r>
    <r>
      <rPr>
        <sz val="10"/>
        <color rgb="FF000000"/>
        <rFont val="Arial"/>
        <family val="2"/>
      </rPr>
      <t>(Kaulf.) A.R. Sm.</t>
    </r>
  </si>
  <si>
    <r>
      <t xml:space="preserve">Megalastrum umbrinum </t>
    </r>
    <r>
      <rPr>
        <sz val="10"/>
        <rFont val="Arial"/>
        <family val="2"/>
      </rPr>
      <t>(C. Chr.) A.R. Sm. &amp; R.C. Moran</t>
    </r>
  </si>
  <si>
    <r>
      <t xml:space="preserve">Olfersia cervina </t>
    </r>
    <r>
      <rPr>
        <sz val="10"/>
        <rFont val="Arial"/>
        <family val="2"/>
      </rPr>
      <t>(L.) Kunze</t>
    </r>
  </si>
  <si>
    <r>
      <t xml:space="preserve">Calathea monophylla </t>
    </r>
    <r>
      <rPr>
        <sz val="10"/>
        <color rgb="FF000000"/>
        <rFont val="Arial"/>
        <family val="2"/>
      </rPr>
      <t>(Vell.) Körn</t>
    </r>
  </si>
  <si>
    <r>
      <t xml:space="preserve">Ctenanthe lanceolata </t>
    </r>
    <r>
      <rPr>
        <sz val="10"/>
        <color rgb="FF000000"/>
        <rFont val="Arial"/>
        <family val="2"/>
      </rPr>
      <t>Petersen</t>
    </r>
  </si>
  <si>
    <r>
      <t xml:space="preserve">Ctenanthe muellerii </t>
    </r>
    <r>
      <rPr>
        <sz val="10"/>
        <rFont val="Arial"/>
        <family val="2"/>
      </rPr>
      <t>Petersen</t>
    </r>
  </si>
  <si>
    <r>
      <t xml:space="preserve">Cyclopogon congestus </t>
    </r>
    <r>
      <rPr>
        <sz val="10"/>
        <rFont val="Arial"/>
        <family val="2"/>
      </rPr>
      <t>Hoehne</t>
    </r>
  </si>
  <si>
    <r>
      <t>Corymborkis flava</t>
    </r>
    <r>
      <rPr>
        <sz val="10"/>
        <color rgb="FF000000"/>
        <rFont val="Arial"/>
        <family val="2"/>
      </rPr>
      <t xml:space="preserve"> (Sw.) Kuntze</t>
    </r>
  </si>
  <si>
    <r>
      <rPr>
        <i/>
        <sz val="10"/>
        <color theme="1"/>
        <rFont val="Arial"/>
        <family val="2"/>
      </rPr>
      <t>Oeceoclades maculata</t>
    </r>
    <r>
      <rPr>
        <sz val="10"/>
        <color theme="1"/>
        <rFont val="Arial"/>
        <family val="2"/>
      </rPr>
      <t xml:space="preserve"> (Lindl.) Lindl.</t>
    </r>
  </si>
  <si>
    <r>
      <rPr>
        <i/>
        <sz val="10"/>
        <color theme="1"/>
        <rFont val="Arial"/>
        <family val="2"/>
      </rPr>
      <t xml:space="preserve">Sauroglossum nitidum </t>
    </r>
    <r>
      <rPr>
        <sz val="10"/>
        <color theme="1"/>
        <rFont val="Arial"/>
        <family val="2"/>
      </rPr>
      <t>(Vell.) Schltr.</t>
    </r>
  </si>
  <si>
    <r>
      <t>Adiantopsis radiata</t>
    </r>
    <r>
      <rPr>
        <sz val="10"/>
        <rFont val="Arial"/>
        <family val="2"/>
      </rPr>
      <t xml:space="preserve"> (L.) Fée</t>
    </r>
  </si>
  <si>
    <r>
      <t xml:space="preserve">Doryopteris majestosa </t>
    </r>
    <r>
      <rPr>
        <sz val="10"/>
        <rFont val="Arial"/>
        <family val="2"/>
      </rPr>
      <t>Yesilyurt</t>
    </r>
  </si>
  <si>
    <r>
      <rPr>
        <i/>
        <sz val="10"/>
        <color theme="1"/>
        <rFont val="Arial"/>
        <family val="2"/>
      </rPr>
      <t xml:space="preserve">Pteris deflexa </t>
    </r>
    <r>
      <rPr>
        <sz val="10"/>
        <color theme="1"/>
        <rFont val="Arial"/>
        <family val="2"/>
      </rPr>
      <t>Link.</t>
    </r>
  </si>
  <si>
    <r>
      <t xml:space="preserve">Tectaria pilosa </t>
    </r>
    <r>
      <rPr>
        <sz val="10"/>
        <rFont val="Arial"/>
        <family val="2"/>
      </rPr>
      <t>(Fée) R. C. Moran</t>
    </r>
  </si>
  <si>
    <r>
      <t>Diplazium ambiguum</t>
    </r>
    <r>
      <rPr>
        <sz val="10"/>
        <color rgb="FF000000"/>
        <rFont val="Arial"/>
        <family val="2"/>
      </rPr>
      <t xml:space="preserve"> Raddi</t>
    </r>
  </si>
  <si>
    <r>
      <t>Diplazium asplenioides</t>
    </r>
    <r>
      <rPr>
        <sz val="10"/>
        <color theme="1"/>
        <rFont val="Arial"/>
        <family val="2"/>
      </rPr>
      <t xml:space="preserve"> (Kunze) C.Presl.</t>
    </r>
  </si>
  <si>
    <r>
      <t>Diplazium cristatum</t>
    </r>
    <r>
      <rPr>
        <sz val="10"/>
        <color rgb="FF000000"/>
        <rFont val="Arial"/>
        <family val="2"/>
      </rPr>
      <t xml:space="preserve"> (Desr.) Alston</t>
    </r>
  </si>
  <si>
    <t>ago.2012</t>
  </si>
  <si>
    <t>Bochorny, T. &amp; Lozano, E.D</t>
  </si>
  <si>
    <t>Lozano, E.D.; Canestraro, B.K. &amp; Perret, L.</t>
  </si>
  <si>
    <t>Lozano, E.D.; Canestraro, B.K. &amp; Michelon, C.</t>
  </si>
  <si>
    <t>Lozano, E.D.; Michelon, C. &amp; Bochorny, T.</t>
  </si>
  <si>
    <t>Lozano, E.D. &amp; Bonaldi, R.A.</t>
  </si>
  <si>
    <t xml:space="preserve">Canestraro, B.K. </t>
  </si>
  <si>
    <t>Canestraro, B.K.; Lozano, E.D. &amp; Michelon, C.</t>
  </si>
  <si>
    <t>Canestraro, B.K.; Lozano, E.D. &amp; Perret, L.</t>
  </si>
  <si>
    <t xml:space="preserve">Canestraro, B.K. &amp; Lozano, E.D. </t>
  </si>
  <si>
    <t>Canestraro, B.K. &amp; Lozano, E.D.</t>
  </si>
  <si>
    <t>Michelon, C.; Canestraro, B.K. &amp; Lozano, E.D.</t>
  </si>
  <si>
    <t>Michelon,c.  et al</t>
  </si>
  <si>
    <t>Lozano, E.D. &amp; Lima, M.R.</t>
  </si>
  <si>
    <t>0530448/7336110</t>
  </si>
  <si>
    <t>0530448/7336109</t>
  </si>
  <si>
    <t>0531340/7337305</t>
  </si>
  <si>
    <t>0523960/7332755</t>
  </si>
  <si>
    <t>0524062/7332844</t>
  </si>
  <si>
    <t>0524072/7332852</t>
  </si>
  <si>
    <t>0524355/7332214</t>
  </si>
  <si>
    <t>0524373/7332222</t>
  </si>
  <si>
    <t>0524304/7332183</t>
  </si>
  <si>
    <t>0524271/7332258</t>
  </si>
  <si>
    <t>0524268/7332262</t>
  </si>
  <si>
    <t>0524232/7332282</t>
  </si>
  <si>
    <t>0524229/7332279</t>
  </si>
  <si>
    <r>
      <t xml:space="preserve">Philodendron appendicutatum </t>
    </r>
    <r>
      <rPr>
        <sz val="9"/>
        <color theme="1"/>
        <rFont val="Calibri"/>
        <family val="2"/>
        <scheme val="minor"/>
      </rPr>
      <t>Nadruz &amp; Mayo</t>
    </r>
  </si>
  <si>
    <r>
      <t xml:space="preserve">Philodendron bipinatifidum </t>
    </r>
    <r>
      <rPr>
        <sz val="9"/>
        <color theme="1"/>
        <rFont val="Calibri"/>
        <family val="2"/>
        <scheme val="minor"/>
      </rPr>
      <t>Schott</t>
    </r>
  </si>
  <si>
    <r>
      <t xml:space="preserve">Acanthostachys strobilaceae </t>
    </r>
    <r>
      <rPr>
        <sz val="9"/>
        <color theme="1"/>
        <rFont val="Calibri"/>
        <family val="2"/>
        <scheme val="minor"/>
      </rPr>
      <t>(Schult. &amp; Schult.f.) Klotzsch</t>
    </r>
  </si>
  <si>
    <r>
      <t xml:space="preserve">Ananas </t>
    </r>
    <r>
      <rPr>
        <sz val="9"/>
        <color theme="1"/>
        <rFont val="Calibri"/>
        <family val="2"/>
        <scheme val="minor"/>
      </rPr>
      <t>cf</t>
    </r>
    <r>
      <rPr>
        <i/>
        <sz val="9"/>
        <color theme="1"/>
        <rFont val="Calibri"/>
        <family val="2"/>
        <scheme val="minor"/>
      </rPr>
      <t xml:space="preserve"> bracteatus </t>
    </r>
    <r>
      <rPr>
        <sz val="9"/>
        <color theme="1"/>
        <rFont val="Calibri"/>
        <family val="2"/>
        <scheme val="minor"/>
      </rPr>
      <t>(Lindl.) Schult. &amp; Schult.f.</t>
    </r>
  </si>
  <si>
    <r>
      <t xml:space="preserve">Aechmea </t>
    </r>
    <r>
      <rPr>
        <sz val="9"/>
        <color theme="1"/>
        <rFont val="Calibri"/>
        <family val="2"/>
        <scheme val="minor"/>
      </rPr>
      <t>sp.</t>
    </r>
  </si>
  <si>
    <r>
      <t xml:space="preserve">Bilbergia nutans </t>
    </r>
    <r>
      <rPr>
        <sz val="9"/>
        <color theme="1"/>
        <rFont val="Calibri"/>
        <family val="2"/>
        <scheme val="minor"/>
      </rPr>
      <t>H.Wendl. ex Regel</t>
    </r>
  </si>
  <si>
    <r>
      <t xml:space="preserve">Canistrum cyathiforme </t>
    </r>
    <r>
      <rPr>
        <sz val="9"/>
        <color theme="1"/>
        <rFont val="Calibri"/>
        <family val="2"/>
        <scheme val="minor"/>
      </rPr>
      <t xml:space="preserve"> (Vell.) Mez</t>
    </r>
  </si>
  <si>
    <r>
      <t>Tillandsia geminiflora</t>
    </r>
    <r>
      <rPr>
        <sz val="9"/>
        <color theme="1"/>
        <rFont val="Calibri"/>
        <family val="2"/>
        <scheme val="minor"/>
      </rPr>
      <t xml:space="preserve"> Brongn.</t>
    </r>
  </si>
  <si>
    <r>
      <t xml:space="preserve">Tillandsia tenuifolia </t>
    </r>
    <r>
      <rPr>
        <sz val="9"/>
        <color theme="1"/>
        <rFont val="Calibri"/>
        <family val="2"/>
        <scheme val="minor"/>
      </rPr>
      <t>L.</t>
    </r>
  </si>
  <si>
    <r>
      <t xml:space="preserve">Tillandsia streptocarpa </t>
    </r>
    <r>
      <rPr>
        <sz val="9"/>
        <color theme="1"/>
        <rFont val="Calibri"/>
        <family val="2"/>
        <scheme val="minor"/>
      </rPr>
      <t>Barker</t>
    </r>
  </si>
  <si>
    <r>
      <t xml:space="preserve">Vriesea </t>
    </r>
    <r>
      <rPr>
        <sz val="9"/>
        <color theme="1"/>
        <rFont val="Calibri"/>
        <family val="2"/>
        <scheme val="minor"/>
      </rPr>
      <t xml:space="preserve">cf </t>
    </r>
    <r>
      <rPr>
        <i/>
        <sz val="9"/>
        <color theme="1"/>
        <rFont val="Calibri"/>
        <family val="2"/>
        <scheme val="minor"/>
      </rPr>
      <t xml:space="preserve">platynema </t>
    </r>
    <r>
      <rPr>
        <sz val="9"/>
        <color theme="1"/>
        <rFont val="Calibri"/>
        <family val="2"/>
        <scheme val="minor"/>
      </rPr>
      <t>Gaudich.</t>
    </r>
  </si>
  <si>
    <r>
      <t xml:space="preserve">Lepismium cruciforme </t>
    </r>
    <r>
      <rPr>
        <sz val="9"/>
        <color theme="1"/>
        <rFont val="Calibri"/>
        <family val="2"/>
        <scheme val="minor"/>
      </rPr>
      <t>(Vell.) Miq.</t>
    </r>
  </si>
  <si>
    <r>
      <t>Acianthera</t>
    </r>
    <r>
      <rPr>
        <sz val="9"/>
        <color theme="1"/>
        <rFont val="Calibri"/>
        <family val="2"/>
        <scheme val="minor"/>
      </rPr>
      <t xml:space="preserve"> cf. </t>
    </r>
    <r>
      <rPr>
        <i/>
        <sz val="9"/>
        <color theme="1"/>
        <rFont val="Calibri"/>
        <family val="2"/>
        <scheme val="minor"/>
      </rPr>
      <t xml:space="preserve">ramosa </t>
    </r>
    <r>
      <rPr>
        <sz val="9"/>
        <color theme="1"/>
        <rFont val="Calibri"/>
        <family val="2"/>
        <scheme val="minor"/>
      </rPr>
      <t>(Barb.Rodr.) F.Barros</t>
    </r>
  </si>
  <si>
    <r>
      <t xml:space="preserve">Acianthera hygrophila </t>
    </r>
    <r>
      <rPr>
        <sz val="9"/>
        <color theme="1"/>
        <rFont val="Calibri"/>
        <family val="2"/>
        <scheme val="minor"/>
      </rPr>
      <t xml:space="preserve"> (Barb.Rodr.) Pridgeon &amp; M.W.Chase</t>
    </r>
  </si>
  <si>
    <r>
      <t xml:space="preserve">Acianthera leptotifolia </t>
    </r>
    <r>
      <rPr>
        <sz val="9"/>
        <color theme="1"/>
        <rFont val="Calibri"/>
        <family val="2"/>
        <scheme val="minor"/>
      </rPr>
      <t>(Barb.Rodr.) Pridgeon &amp; M.W.Chase</t>
    </r>
  </si>
  <si>
    <r>
      <t xml:space="preserve">Acianthera recurva </t>
    </r>
    <r>
      <rPr>
        <sz val="9"/>
        <color theme="1"/>
        <rFont val="Calibri"/>
        <family val="2"/>
        <scheme val="minor"/>
      </rPr>
      <t xml:space="preserve">(Lindl.) Pridgeon &amp; M.W. Chase </t>
    </r>
  </si>
  <si>
    <r>
      <t xml:space="preserve">Acianthera </t>
    </r>
    <r>
      <rPr>
        <sz val="9"/>
        <color theme="1"/>
        <rFont val="Calibri"/>
        <family val="2"/>
        <scheme val="minor"/>
      </rPr>
      <t>sp.</t>
    </r>
  </si>
  <si>
    <r>
      <rPr>
        <i/>
        <sz val="9"/>
        <color theme="1"/>
        <rFont val="Calibri"/>
        <family val="2"/>
        <scheme val="minor"/>
      </rPr>
      <t xml:space="preserve">Baptistonia lietzei </t>
    </r>
    <r>
      <rPr>
        <sz val="9"/>
        <color theme="1"/>
        <rFont val="Calibri"/>
        <family val="2"/>
        <scheme val="minor"/>
      </rPr>
      <t>(Regel) Chiron &amp; V.P.Castro</t>
    </r>
  </si>
  <si>
    <r>
      <t>Barbosella</t>
    </r>
    <r>
      <rPr>
        <sz val="9"/>
        <color theme="1"/>
        <rFont val="Calibri"/>
        <family val="2"/>
        <scheme val="minor"/>
      </rPr>
      <t xml:space="preserve"> sp.</t>
    </r>
  </si>
  <si>
    <r>
      <t xml:space="preserve">Brasiliorchis consanguinea </t>
    </r>
    <r>
      <rPr>
        <sz val="9"/>
        <color theme="1"/>
        <rFont val="Calibri"/>
        <family val="2"/>
        <scheme val="minor"/>
      </rPr>
      <t xml:space="preserve">(Klotzsch) R.B.Singer </t>
    </r>
  </si>
  <si>
    <r>
      <t>Brasiliorchis chrysantha</t>
    </r>
    <r>
      <rPr>
        <sz val="9"/>
        <color theme="1"/>
        <rFont val="Calibri"/>
        <family val="2"/>
        <scheme val="minor"/>
      </rPr>
      <t xml:space="preserve">(Klotzsch) R.B.Singer </t>
    </r>
  </si>
  <si>
    <r>
      <t xml:space="preserve">Bulbophyllum regnellii </t>
    </r>
    <r>
      <rPr>
        <sz val="9"/>
        <color theme="1"/>
        <rFont val="Calibri"/>
        <family val="2"/>
        <scheme val="minor"/>
      </rPr>
      <t>Rchb.f.</t>
    </r>
  </si>
  <si>
    <r>
      <t xml:space="preserve">Campylocentrum grisebachii </t>
    </r>
    <r>
      <rPr>
        <sz val="9"/>
        <color theme="1"/>
        <rFont val="Calibri"/>
        <family val="2"/>
        <scheme val="minor"/>
      </rPr>
      <t>Cogn.</t>
    </r>
  </si>
  <si>
    <r>
      <t xml:space="preserve">Christensonella paranaensis </t>
    </r>
    <r>
      <rPr>
        <sz val="9"/>
        <color theme="1"/>
        <rFont val="Calibri"/>
        <family val="2"/>
        <scheme val="minor"/>
      </rPr>
      <t>(Barb.Rodr.) S.Koehler</t>
    </r>
  </si>
  <si>
    <r>
      <t>Cyrtopodium palmifrons</t>
    </r>
    <r>
      <rPr>
        <sz val="9"/>
        <color theme="1"/>
        <rFont val="Calibri"/>
        <family val="2"/>
        <scheme val="minor"/>
      </rPr>
      <t xml:space="preserve"> Rchb.f. &amp; Warm.</t>
    </r>
  </si>
  <si>
    <r>
      <t xml:space="preserve">Encyclia patens </t>
    </r>
    <r>
      <rPr>
        <sz val="9"/>
        <color theme="1"/>
        <rFont val="Calibri"/>
        <family val="2"/>
        <scheme val="minor"/>
      </rPr>
      <t>Hook.</t>
    </r>
  </si>
  <si>
    <r>
      <t xml:space="preserve">Epidendrum pseudodiforme </t>
    </r>
    <r>
      <rPr>
        <sz val="9"/>
        <color theme="1"/>
        <rFont val="Calibri"/>
        <family val="2"/>
        <scheme val="minor"/>
      </rPr>
      <t xml:space="preserve"> L.Sánchez &amp; Hágsater</t>
    </r>
  </si>
  <si>
    <r>
      <t xml:space="preserve">Gomesa recurva </t>
    </r>
    <r>
      <rPr>
        <sz val="9"/>
        <color theme="1"/>
        <rFont val="Calibri"/>
        <family val="2"/>
        <scheme val="minor"/>
      </rPr>
      <t>R.Br.</t>
    </r>
  </si>
  <si>
    <r>
      <t>Grandiphyllum hians</t>
    </r>
    <r>
      <rPr>
        <sz val="9"/>
        <color theme="1"/>
        <rFont val="Calibri"/>
        <family val="2"/>
        <scheme val="minor"/>
      </rPr>
      <t>(Lindl.) Docha Neto</t>
    </r>
  </si>
  <si>
    <t/>
  </si>
  <si>
    <r>
      <t xml:space="preserve">Octomeria palmyrabellae </t>
    </r>
    <r>
      <rPr>
        <sz val="9"/>
        <color theme="1"/>
        <rFont val="Calibri"/>
        <family val="2"/>
        <scheme val="minor"/>
      </rPr>
      <t>Barb.Rodr.</t>
    </r>
  </si>
  <si>
    <r>
      <t xml:space="preserve">Specklinia grobyi </t>
    </r>
    <r>
      <rPr>
        <sz val="9"/>
        <color theme="1"/>
        <rFont val="Calibri"/>
        <family val="2"/>
        <scheme val="minor"/>
      </rPr>
      <t>(Batem. ex Lindl.) F.Barros</t>
    </r>
  </si>
  <si>
    <r>
      <t xml:space="preserve">Zigostates lunata </t>
    </r>
    <r>
      <rPr>
        <sz val="9"/>
        <color theme="1"/>
        <rFont val="Calibri"/>
        <family val="2"/>
        <scheme val="minor"/>
      </rPr>
      <t>Lindl.</t>
    </r>
  </si>
  <si>
    <r>
      <t xml:space="preserve">Peperomia hilariana </t>
    </r>
    <r>
      <rPr>
        <sz val="9"/>
        <color theme="1"/>
        <rFont val="Calibri"/>
        <family val="2"/>
        <scheme val="minor"/>
      </rPr>
      <t>Miq.</t>
    </r>
  </si>
  <si>
    <r>
      <t>Peperomia psilostachia</t>
    </r>
    <r>
      <rPr>
        <sz val="9"/>
        <color theme="1"/>
        <rFont val="Calibri"/>
        <family val="2"/>
        <scheme val="minor"/>
      </rPr>
      <t xml:space="preserve"> C.DC</t>
    </r>
  </si>
  <si>
    <r>
      <t xml:space="preserve">Peperomia tetraphylla </t>
    </r>
    <r>
      <rPr>
        <sz val="9"/>
        <color theme="1"/>
        <rFont val="Calibri"/>
        <family val="2"/>
        <scheme val="minor"/>
      </rPr>
      <t xml:space="preserve"> (G.Forst.) Hook. &amp; Arn.</t>
    </r>
  </si>
  <si>
    <r>
      <t xml:space="preserve">Campyloneurum nitidum </t>
    </r>
    <r>
      <rPr>
        <sz val="9"/>
        <color theme="1"/>
        <rFont val="Calibri"/>
        <family val="2"/>
        <scheme val="minor"/>
      </rPr>
      <t>(Kaulf.) C. Presl</t>
    </r>
  </si>
  <si>
    <r>
      <t xml:space="preserve">Polytaenium lineatum </t>
    </r>
    <r>
      <rPr>
        <sz val="9"/>
        <color theme="1"/>
        <rFont val="Calibri"/>
        <family val="2"/>
        <scheme val="minor"/>
      </rPr>
      <t xml:space="preserve"> (Sw.) J. Sm.</t>
    </r>
  </si>
  <si>
    <t>0528365/7333283</t>
  </si>
  <si>
    <t>0519242/7334980</t>
  </si>
  <si>
    <t>0522030/7334564</t>
  </si>
  <si>
    <t>31,19</t>
  </si>
  <si>
    <t>0528893/7327348</t>
  </si>
  <si>
    <t>0526644/7341763</t>
  </si>
  <si>
    <t>0,61</t>
  </si>
  <si>
    <t>0532141/7327764</t>
  </si>
  <si>
    <t>0530068/7327220</t>
  </si>
  <si>
    <t>0527266/7342441</t>
  </si>
  <si>
    <t>0532718/7333315</t>
  </si>
  <si>
    <t>0531961/7333988</t>
  </si>
  <si>
    <t>0536024/7328681</t>
  </si>
  <si>
    <t>0529531/7334838</t>
  </si>
  <si>
    <t>Abutilon rufinerve A.St.-Hil.</t>
  </si>
  <si>
    <t>0530166/7334340</t>
  </si>
  <si>
    <t>0528783/7334757</t>
  </si>
  <si>
    <t>0531343/7337745</t>
  </si>
  <si>
    <t>Caviúnas</t>
  </si>
  <si>
    <t>0526059/7336686</t>
  </si>
  <si>
    <t>0529147/7335281</t>
  </si>
  <si>
    <t>0529157/7335230</t>
  </si>
  <si>
    <t>0525378/7335537</t>
  </si>
  <si>
    <t>0525415/7335491</t>
  </si>
  <si>
    <t>0525416/7335497</t>
  </si>
  <si>
    <t>0530373/7328532</t>
  </si>
  <si>
    <t>0528911/7335157</t>
  </si>
  <si>
    <t>0528439/7334674</t>
  </si>
  <si>
    <t>0528409/7335200</t>
  </si>
  <si>
    <t>Ficus trigona L.f.</t>
  </si>
  <si>
    <t>0527333/7329900</t>
  </si>
  <si>
    <t>0520493/7332187</t>
  </si>
  <si>
    <t>0531363/7329741</t>
  </si>
  <si>
    <t>0518931/7330342</t>
  </si>
  <si>
    <t>0531605/7330575</t>
  </si>
  <si>
    <t>0528405/7334664</t>
  </si>
  <si>
    <t>0531476/7329923</t>
  </si>
  <si>
    <t>0531540/7330505</t>
  </si>
  <si>
    <t>0528561/7334663</t>
  </si>
  <si>
    <t>0528398/7335171</t>
  </si>
  <si>
    <t>0529577/7331561</t>
  </si>
  <si>
    <t>0528151/7330835</t>
  </si>
  <si>
    <t>Cupania vernalis Cambess.</t>
  </si>
  <si>
    <t>0529855/7331561</t>
  </si>
  <si>
    <t>0518999/7330358</t>
  </si>
  <si>
    <t>0531488/7329698</t>
  </si>
  <si>
    <t>0520402/7332456</t>
  </si>
  <si>
    <t>05202/7332456</t>
  </si>
  <si>
    <t>0530275/7336486</t>
  </si>
  <si>
    <t>Pouteria beaurepairei (Glaz. &amp; Raunk.) Baehni</t>
  </si>
  <si>
    <t>0518941/7330350</t>
  </si>
  <si>
    <t>0530117/7329081</t>
  </si>
  <si>
    <t>0519908/7332567</t>
  </si>
  <si>
    <t>0,280</t>
  </si>
  <si>
    <t>Inga sessilis (Vell.) Mart.</t>
  </si>
  <si>
    <t>0527082/7329984</t>
  </si>
  <si>
    <t>0530498/7325417</t>
  </si>
  <si>
    <t>0530722/7323934</t>
  </si>
  <si>
    <t>0530660/7325320</t>
  </si>
  <si>
    <t>0527230/7329972</t>
  </si>
  <si>
    <t>0530900/7333371</t>
  </si>
  <si>
    <t>0529903/7332149</t>
  </si>
  <si>
    <t>0527849/7330570</t>
  </si>
  <si>
    <t>0530348/7333512</t>
  </si>
  <si>
    <t>caxias</t>
  </si>
  <si>
    <t>0530501/7333476</t>
  </si>
  <si>
    <t>0530606/7333513</t>
  </si>
  <si>
    <t>0530603/7333515</t>
  </si>
  <si>
    <t>0530815/7333434</t>
  </si>
  <si>
    <t>Ficus enormis (Mart. ex Miq.) Miq.</t>
  </si>
  <si>
    <t>0530110/7318598</t>
  </si>
  <si>
    <t>0531024/7328399</t>
  </si>
  <si>
    <t>0532035/7328466</t>
  </si>
  <si>
    <t>Pseudobambax longiflorum (Cav.) A. Robyns</t>
  </si>
  <si>
    <t>0532175/7327810</t>
  </si>
  <si>
    <r>
      <t xml:space="preserve">Dioclea violacea  Mart. </t>
    </r>
    <r>
      <rPr>
        <i/>
        <sz val="9"/>
        <color theme="1"/>
        <rFont val="Calibri"/>
        <family val="2"/>
        <scheme val="minor"/>
      </rPr>
      <t>ex</t>
    </r>
    <r>
      <rPr>
        <sz val="9"/>
        <color theme="1"/>
        <rFont val="Calibri"/>
        <family val="2"/>
        <scheme val="minor"/>
      </rPr>
      <t xml:space="preserve"> Benth.</t>
    </r>
  </si>
  <si>
    <t>0531603/7323430</t>
  </si>
  <si>
    <t>Maytenus robusta Reissek</t>
  </si>
  <si>
    <t>0528988/7316876</t>
  </si>
  <si>
    <t>0529180/7316824</t>
  </si>
  <si>
    <t>0529371/7316765</t>
  </si>
  <si>
    <t>0530279/7319850</t>
  </si>
  <si>
    <t>Copaifera langsdorfii Desf.</t>
  </si>
  <si>
    <t>0528597/7316632</t>
  </si>
  <si>
    <t>0528599/7316694</t>
  </si>
  <si>
    <t>0531329/7318342</t>
  </si>
  <si>
    <t>0529004/7335463</t>
  </si>
  <si>
    <t>0530328/7319910</t>
  </si>
  <si>
    <t>Palmital</t>
  </si>
  <si>
    <t>0529154/7335391</t>
  </si>
  <si>
    <t>0529154/7335390</t>
  </si>
  <si>
    <t>0529152/7335389</t>
  </si>
  <si>
    <t>Aspidosperma polyneuron müll. Arg.</t>
  </si>
  <si>
    <t>0529236/7335326</t>
  </si>
  <si>
    <t>0530711/7327438</t>
  </si>
  <si>
    <t>0532220/7327756</t>
  </si>
  <si>
    <t>0533352/7327151</t>
  </si>
  <si>
    <t>0527462/7335078</t>
  </si>
  <si>
    <t>0524316/7331781</t>
  </si>
  <si>
    <t>0519670/7332891</t>
  </si>
  <si>
    <t>0531614/7337218</t>
  </si>
  <si>
    <t>0528475/7335154</t>
  </si>
  <si>
    <t>0532862/7337102</t>
  </si>
  <si>
    <t>0532380/7337151</t>
  </si>
  <si>
    <t>Myrciaria cauliflora (DC.) O. Berg</t>
  </si>
  <si>
    <t>0531300/7327968</t>
  </si>
  <si>
    <t>17/092012</t>
  </si>
  <si>
    <t>Anadenanhtera colubrina (Vell.) Brenan</t>
  </si>
  <si>
    <t>0531303/7321671</t>
  </si>
  <si>
    <t>0531686/7320989</t>
  </si>
  <si>
    <t>0531295/7321769</t>
  </si>
  <si>
    <t>0531820/7322017</t>
  </si>
  <si>
    <t>0530266/7324266</t>
  </si>
  <si>
    <t>0530885/7323312</t>
  </si>
  <si>
    <t>529800/7337624</t>
  </si>
  <si>
    <t>0531048/7337246</t>
  </si>
  <si>
    <t>0529633/7335091</t>
  </si>
  <si>
    <t>0525022/7331773</t>
  </si>
  <si>
    <t>0528792/7330488</t>
  </si>
  <si>
    <t>0528804/7330523</t>
  </si>
  <si>
    <t>0528803/7330525</t>
  </si>
  <si>
    <t>530742/7331442</t>
  </si>
  <si>
    <t>Allophylus edulis (A. St.-Hil., Cambess e A. Juss.) Radlk</t>
  </si>
  <si>
    <t>0526256/7331279</t>
  </si>
  <si>
    <t>0526757/7331150</t>
  </si>
  <si>
    <t>0526642/7341759</t>
  </si>
  <si>
    <t>0518934/7330351</t>
  </si>
  <si>
    <t>0532868/7336991</t>
  </si>
  <si>
    <t>0529113/7335353</t>
  </si>
  <si>
    <t>0532868/7337016</t>
  </si>
  <si>
    <t>0520346/7330574</t>
  </si>
  <si>
    <t>0533389/7327202</t>
  </si>
  <si>
    <t>0529394/7315634</t>
  </si>
  <si>
    <t>0531643/7337202</t>
  </si>
  <si>
    <t>0523271/7325931</t>
  </si>
  <si>
    <t>Senegalia recurva</t>
  </si>
  <si>
    <t>(Benth.) Seigles &amp; Ebinger</t>
  </si>
  <si>
    <t>Riphsalis cereuscula</t>
  </si>
  <si>
    <t>Haw.</t>
  </si>
  <si>
    <t>Lima, M.R. &amp; Soller, A.</t>
  </si>
  <si>
    <t>Christensonella juergensii</t>
  </si>
  <si>
    <t xml:space="preserve">(Schltr.) Szlach., Mytnik, Górniak &amp; Smiszek </t>
  </si>
  <si>
    <t>Lima, M.R. &amp; Marinero, F.</t>
  </si>
  <si>
    <t>Marinero, F. &amp; Lima, M.R.</t>
  </si>
  <si>
    <t>Eugenia uruguayensis</t>
  </si>
  <si>
    <t>Marinero, F. &amp; Carneiro, F.</t>
  </si>
  <si>
    <t>Miq. (Miq.)</t>
  </si>
  <si>
    <t>Marinero, F. &amp; Bochorny, T.</t>
  </si>
  <si>
    <t>(Spreng.) Mülll. Arg.</t>
  </si>
  <si>
    <t>Ficus insipida</t>
  </si>
  <si>
    <t>Ligodium voluvile</t>
  </si>
  <si>
    <t>Marinero, F.; Michelon, C. &amp; Adenesky-Filho, E.</t>
  </si>
  <si>
    <t xml:space="preserve">Tripodanthus acutifolius </t>
  </si>
  <si>
    <t>(Ruiz &amp; Pav.) Tiegh.</t>
  </si>
  <si>
    <t>Myrcia cf. laruotteana</t>
  </si>
  <si>
    <t>Araujia megapotamica</t>
  </si>
  <si>
    <t>(Spreng.) G.Don</t>
  </si>
  <si>
    <t>Michelon, C.  &amp; Adenesky-Filho, E.</t>
  </si>
  <si>
    <t xml:space="preserve">Serjania lethalis </t>
  </si>
  <si>
    <t xml:space="preserve">A.St.-Hil. </t>
  </si>
  <si>
    <t>(H. &amp; B.) Verlot</t>
  </si>
  <si>
    <t>(Cham. &amp; Schltdl.) D. Dietr.</t>
  </si>
  <si>
    <t>Cestrum corymbosum</t>
  </si>
  <si>
    <t>Schltdl.</t>
  </si>
  <si>
    <t>Banara tomentosa</t>
  </si>
  <si>
    <t>Cos</t>
  </si>
  <si>
    <t>Poecilanthe parviflora</t>
  </si>
  <si>
    <t>Calliandra foliolosa</t>
  </si>
  <si>
    <t>Bochorny, T. &amp; Ariati, V.</t>
  </si>
  <si>
    <t>Rhus succedanea</t>
  </si>
  <si>
    <t>Lozano, E.D. ; Canestraro, B.K. &amp; Michelon, C.</t>
  </si>
  <si>
    <t xml:space="preserve">Miconia theizans </t>
  </si>
  <si>
    <t>(Bonpl.) Cogn.</t>
  </si>
  <si>
    <t>Polygalaceae</t>
  </si>
  <si>
    <t>Polygala paniculata</t>
  </si>
  <si>
    <t xml:space="preserve">Manettia paraguariensis </t>
  </si>
  <si>
    <t>Bauhinia uruguayensis</t>
  </si>
  <si>
    <t>(Vell.) Brenam</t>
  </si>
  <si>
    <t xml:space="preserve">Machaerium aculeatum </t>
  </si>
  <si>
    <t>Dilleniaceae</t>
  </si>
  <si>
    <t>Davilla sp.</t>
  </si>
  <si>
    <t>Serjania sp.</t>
  </si>
  <si>
    <t>(DC.) Kiaersk.</t>
  </si>
  <si>
    <t xml:space="preserve">Mollinedia elegans </t>
  </si>
  <si>
    <t>Bochorny, T. &amp; Ribas, O.S.</t>
  </si>
  <si>
    <t>Sebastiania schottiana</t>
  </si>
  <si>
    <t>(Müll.Arg.) Müll.Arg.</t>
  </si>
  <si>
    <t xml:space="preserve">Helicteres brevispira </t>
  </si>
  <si>
    <t>Sesbania virgata</t>
  </si>
  <si>
    <t>(Cav.) Pers.</t>
  </si>
  <si>
    <t>Bonaldi, R.A. &amp; Selusniaki, M.</t>
  </si>
  <si>
    <t>Ixora venulosa</t>
  </si>
  <si>
    <t>Raulinoreitzia crenulata</t>
  </si>
  <si>
    <t>R.M.King &amp; H.Rob.</t>
  </si>
  <si>
    <t>Fabaceae-Cercideae</t>
  </si>
  <si>
    <t>Myrcia cf. guianensis</t>
  </si>
  <si>
    <t>(Aubl.) DC.</t>
  </si>
  <si>
    <t>Perret, L. &amp; Canestraro, B.K.</t>
  </si>
  <si>
    <t>Bonaldi, R.A. &amp; Eduardo, E.D.</t>
  </si>
  <si>
    <t xml:space="preserve">Erythrina falcata </t>
  </si>
  <si>
    <t>Lima, M.R. &amp; Carneiro, J.</t>
  </si>
  <si>
    <t>Lima, M.R &amp; Carneiro, J.</t>
  </si>
  <si>
    <t>Calea pinnatifida</t>
  </si>
  <si>
    <t xml:space="preserve">(R.Br.) Banks ex Steud. </t>
  </si>
  <si>
    <t>(SW.) Small</t>
  </si>
  <si>
    <t>Thelypteris hispidula</t>
  </si>
  <si>
    <t>(Decne.) C.F. Reed</t>
  </si>
  <si>
    <t>(Kunze ex Mett.) Ching</t>
  </si>
  <si>
    <t>Michelin, C. &amp; Ariati, V.</t>
  </si>
  <si>
    <t>(Forssk.) E.P. St. John</t>
  </si>
  <si>
    <t>Ponce</t>
  </si>
  <si>
    <t>Thelypteris conspersa</t>
  </si>
  <si>
    <t>(Schrad.) A.R. Sm.</t>
  </si>
  <si>
    <t>Thelypteris oligocarpa</t>
  </si>
  <si>
    <t>(Humb. &amp; Bonpl. ex Willd.) Ching</t>
  </si>
  <si>
    <t>Thelypteris cf. leprieurii</t>
  </si>
  <si>
    <t>(Hook.) R.M. Tryon</t>
  </si>
  <si>
    <t>Thelypteris concinna</t>
  </si>
  <si>
    <t>(Willd.) Ching</t>
  </si>
  <si>
    <t>Thelypteris cf. gardneriana</t>
  </si>
  <si>
    <t>(Baker) C.F. Reed</t>
  </si>
  <si>
    <t>Thelypteris recumbens</t>
  </si>
  <si>
    <t>(Rosenst.) C.F. Reed</t>
  </si>
  <si>
    <t>(SW.) T. Moore</t>
  </si>
  <si>
    <t>Selaginella marginata</t>
  </si>
  <si>
    <t>(Humb. &amp; Bonpl. ex Willd.) Spring</t>
  </si>
  <si>
    <t>Selaginella muscosa</t>
  </si>
  <si>
    <t xml:space="preserve">Spring </t>
  </si>
  <si>
    <t>Thelypteris cheilanthoides</t>
  </si>
  <si>
    <t>(Kunze) Proctor</t>
  </si>
  <si>
    <t>Doryopteris varians</t>
  </si>
  <si>
    <t>(Raddi) J. Sm.</t>
  </si>
  <si>
    <t>Serpocaulon vacillans</t>
  </si>
  <si>
    <t>(Link) A.R. Sm.</t>
  </si>
  <si>
    <t>(H.Christ) Ponce</t>
  </si>
  <si>
    <t>A. R. Sm.</t>
  </si>
  <si>
    <t>Trichilia clausseni</t>
  </si>
  <si>
    <t>Soller, A. &amp; Carneiro, J.</t>
  </si>
  <si>
    <t>Ananas bracteatus</t>
  </si>
  <si>
    <t>(Lindl.) Schult. &amp; Schult.f.</t>
  </si>
  <si>
    <t>Leptotes bicolor</t>
  </si>
  <si>
    <t>Lindl</t>
  </si>
  <si>
    <t>Bochorny, T. &amp; Carneiro, J.</t>
  </si>
  <si>
    <t>Brassavola tuberculata</t>
  </si>
  <si>
    <t>Brasiliorchis cf. chrysantha</t>
  </si>
  <si>
    <t>(Barb.Rodr.) R.B.Singer, S.Koehler &amp; Carnevali</t>
  </si>
  <si>
    <t>Brasiliorchis cf. porphyrostele</t>
  </si>
  <si>
    <t>(Rchb.f.) R.B.Singer, S.Koehler &amp; Carnevali</t>
  </si>
  <si>
    <t>(Baill.) W.C. Burger, Lanj. &amp; de Boer</t>
  </si>
  <si>
    <t>Anonnaceae</t>
  </si>
  <si>
    <t>Xylopia brasiliensis</t>
  </si>
  <si>
    <t>(L.) Spreng.</t>
  </si>
  <si>
    <t>Bochorny, T. &amp; Marinero, F.</t>
  </si>
  <si>
    <t>Bignoneaceae</t>
  </si>
  <si>
    <t>Pyrostegia venusta</t>
  </si>
  <si>
    <t>(Ker Gawl.) Miers</t>
  </si>
  <si>
    <t>Baroginaceae</t>
  </si>
  <si>
    <t>Well.</t>
  </si>
  <si>
    <t>Adenesky-Filho, E. &amp; Bonaldi, R.A.</t>
  </si>
  <si>
    <t>Solanum pseudocapsicum</t>
  </si>
  <si>
    <t>Aureliana fasciculata</t>
  </si>
  <si>
    <t>(Vell.) Sendtn.</t>
  </si>
  <si>
    <t>Scoparia dulcis</t>
  </si>
  <si>
    <t>Ariati, V. &amp; Lozano, E.D.</t>
  </si>
  <si>
    <t xml:space="preserve">Canna indica </t>
  </si>
  <si>
    <t>Gaya pilosa</t>
  </si>
  <si>
    <t>K.</t>
  </si>
  <si>
    <t>Diego (Horto)</t>
  </si>
  <si>
    <t>Chromolaena maximiliani</t>
  </si>
  <si>
    <t>(Schrad. ex DC.) R.M.King &amp; H.Rob.</t>
  </si>
  <si>
    <t>Desmodium tortuosum</t>
  </si>
  <si>
    <t xml:space="preserve">Lippia triflora </t>
  </si>
  <si>
    <t>Eugenia speciosa</t>
  </si>
  <si>
    <t xml:space="preserve">Cambess. </t>
  </si>
  <si>
    <r>
      <t xml:space="preserve">Croton floribundus </t>
    </r>
    <r>
      <rPr>
        <sz val="9"/>
        <color rgb="FF231F20"/>
        <rFont val="Calibri"/>
        <family val="2"/>
        <scheme val="minor"/>
      </rPr>
      <t>Spreng.</t>
    </r>
  </si>
  <si>
    <r>
      <t xml:space="preserve">Piptadenia gonoacantha </t>
    </r>
    <r>
      <rPr>
        <sz val="9"/>
        <color rgb="FF231F20"/>
        <rFont val="Calibri"/>
        <family val="2"/>
        <scheme val="minor"/>
      </rPr>
      <t xml:space="preserve">(Mart.) J.F. Macbr. </t>
    </r>
  </si>
  <si>
    <r>
      <rPr>
        <i/>
        <sz val="9"/>
        <color theme="1"/>
        <rFont val="Calibri"/>
        <family val="2"/>
        <scheme val="minor"/>
      </rPr>
      <t>Cordia americana</t>
    </r>
    <r>
      <rPr>
        <sz val="9"/>
        <color theme="1"/>
        <rFont val="Calibri"/>
        <family val="2"/>
        <scheme val="minor"/>
      </rPr>
      <t xml:space="preserve"> (L.) Gottsb. &amp; J.S. Mill.</t>
    </r>
  </si>
  <si>
    <r>
      <rPr>
        <i/>
        <sz val="9"/>
        <color theme="1"/>
        <rFont val="Calibri"/>
        <family val="2"/>
        <scheme val="minor"/>
      </rPr>
      <t>Nectandra megapotamica</t>
    </r>
    <r>
      <rPr>
        <sz val="9"/>
        <color theme="1"/>
        <rFont val="Calibri"/>
        <family val="2"/>
        <scheme val="minor"/>
      </rPr>
      <t xml:space="preserve"> (Spreng.) Mez</t>
    </r>
  </si>
  <si>
    <r>
      <rPr>
        <i/>
        <sz val="9"/>
        <color theme="1"/>
        <rFont val="Calibri"/>
        <family val="2"/>
        <scheme val="minor"/>
      </rPr>
      <t>Luehea divaricata</t>
    </r>
    <r>
      <rPr>
        <sz val="9"/>
        <color theme="1"/>
        <rFont val="Calibri"/>
        <family val="2"/>
        <scheme val="minor"/>
      </rPr>
      <t xml:space="preserve"> Mart.</t>
    </r>
  </si>
  <si>
    <r>
      <rPr>
        <i/>
        <sz val="9"/>
        <color theme="1"/>
        <rFont val="Calibri"/>
        <family val="2"/>
        <scheme val="minor"/>
      </rPr>
      <t>Schinus terebinthifolius</t>
    </r>
    <r>
      <rPr>
        <sz val="9"/>
        <color theme="1"/>
        <rFont val="Calibri"/>
        <family val="2"/>
        <scheme val="minor"/>
      </rPr>
      <t xml:space="preserve"> Raddi</t>
    </r>
  </si>
  <si>
    <r>
      <rPr>
        <i/>
        <sz val="9"/>
        <color theme="1"/>
        <rFont val="Calibri"/>
        <family val="2"/>
        <scheme val="minor"/>
      </rPr>
      <t>Cedrela fissilis</t>
    </r>
    <r>
      <rPr>
        <sz val="9"/>
        <color theme="1"/>
        <rFont val="Calibri"/>
        <family val="2"/>
        <scheme val="minor"/>
      </rPr>
      <t xml:space="preserve"> Vell.</t>
    </r>
  </si>
  <si>
    <r>
      <t xml:space="preserve">Campomanesia xanthocarpa </t>
    </r>
    <r>
      <rPr>
        <sz val="9"/>
        <color rgb="FF231F20"/>
        <rFont val="Calibri"/>
        <family val="2"/>
        <scheme val="minor"/>
      </rPr>
      <t xml:space="preserve">O. Berg </t>
    </r>
  </si>
  <si>
    <r>
      <rPr>
        <i/>
        <sz val="9"/>
        <color theme="1"/>
        <rFont val="Calibri"/>
        <family val="2"/>
        <scheme val="minor"/>
      </rPr>
      <t>Campomanesia guaviroba</t>
    </r>
    <r>
      <rPr>
        <sz val="9"/>
        <color theme="1"/>
        <rFont val="Calibri"/>
        <family val="2"/>
        <scheme val="minor"/>
      </rPr>
      <t xml:space="preserve"> (DC.) Kiaersk.</t>
    </r>
  </si>
  <si>
    <r>
      <rPr>
        <i/>
        <sz val="9"/>
        <color theme="1"/>
        <rFont val="Calibri"/>
        <family val="2"/>
        <scheme val="minor"/>
      </rPr>
      <t>Psidium cattleyanum</t>
    </r>
    <r>
      <rPr>
        <sz val="9"/>
        <color theme="1"/>
        <rFont val="Calibri"/>
        <family val="2"/>
        <scheme val="minor"/>
      </rPr>
      <t xml:space="preserve"> Sabine</t>
    </r>
  </si>
  <si>
    <r>
      <rPr>
        <i/>
        <sz val="9"/>
        <color theme="1"/>
        <rFont val="Calibri"/>
        <family val="2"/>
        <scheme val="minor"/>
      </rPr>
      <t>Jacaranda micrantha</t>
    </r>
    <r>
      <rPr>
        <sz val="9"/>
        <color theme="1"/>
        <rFont val="Calibri"/>
        <family val="2"/>
        <scheme val="minor"/>
      </rPr>
      <t xml:space="preserve"> Cham.</t>
    </r>
  </si>
  <si>
    <r>
      <rPr>
        <i/>
        <sz val="9"/>
        <color theme="1"/>
        <rFont val="Calibri"/>
        <family val="2"/>
        <scheme val="minor"/>
      </rPr>
      <t>Casearia obliqua</t>
    </r>
    <r>
      <rPr>
        <sz val="9"/>
        <color theme="1"/>
        <rFont val="Calibri"/>
        <family val="2"/>
        <scheme val="minor"/>
      </rPr>
      <t xml:space="preserve"> Spreng.</t>
    </r>
  </si>
  <si>
    <r>
      <rPr>
        <i/>
        <sz val="9"/>
        <color theme="1"/>
        <rFont val="Calibri"/>
        <family val="2"/>
        <scheme val="minor"/>
      </rPr>
      <t>Anadenanthera colubrina</t>
    </r>
    <r>
      <rPr>
        <sz val="9"/>
        <color theme="1"/>
        <rFont val="Calibri"/>
        <family val="2"/>
        <scheme val="minor"/>
      </rPr>
      <t xml:space="preserve"> (Vell.) Brenan</t>
    </r>
  </si>
  <si>
    <r>
      <rPr>
        <i/>
        <sz val="9"/>
        <color theme="1"/>
        <rFont val="Calibri"/>
        <family val="2"/>
        <scheme val="minor"/>
      </rPr>
      <t>Croton urucurana</t>
    </r>
    <r>
      <rPr>
        <sz val="9"/>
        <color theme="1"/>
        <rFont val="Calibri"/>
        <family val="2"/>
        <scheme val="minor"/>
      </rPr>
      <t xml:space="preserve"> Baill.</t>
    </r>
  </si>
  <si>
    <t>(Schltr.) Szlach. et al.</t>
  </si>
  <si>
    <t>(Barb.Rodr.) R.B.Singer et al.</t>
  </si>
  <si>
    <t>(Rchb.f.) R.B.Singer et al.</t>
  </si>
  <si>
    <t>Baptistonia cornigera (Lindl.) Chiron &amp; V.P.Castro</t>
  </si>
  <si>
    <t>ESPÉCIE</t>
  </si>
  <si>
    <t>ALISMATACEAE (1)</t>
  </si>
  <si>
    <t>ALSTROEMERIACEAE (1)</t>
  </si>
  <si>
    <t>ANACARDIACEAE (4)</t>
  </si>
  <si>
    <t>ANEMIACEAE (3)</t>
  </si>
  <si>
    <t>Anemia raddiana</t>
  </si>
  <si>
    <t>AQUIFOLIACEAE (1)</t>
  </si>
  <si>
    <t>Philodendron bipinnatifidum</t>
  </si>
  <si>
    <t>ARAUCARIACEAE (1)</t>
  </si>
  <si>
    <t>ARECACEAE (4)</t>
  </si>
  <si>
    <t>ASPLENIACEAE (14)</t>
  </si>
  <si>
    <t>Asplenium abscissum</t>
  </si>
  <si>
    <t>Asplenium brasiliense</t>
  </si>
  <si>
    <t>Tridax procumbens</t>
  </si>
  <si>
    <t>ATHYRIACEAE (6)</t>
  </si>
  <si>
    <t>BALSAMINACEAE (1)</t>
  </si>
  <si>
    <t>Impatiens walleriana Hook.</t>
  </si>
  <si>
    <t xml:space="preserve">Amphilophium crucigerum  </t>
  </si>
  <si>
    <t>BLECHNACEAE (11)</t>
  </si>
  <si>
    <t>Blechnum cordatum</t>
  </si>
  <si>
    <t>Echium plantagineum</t>
  </si>
  <si>
    <t>BROMELIACEAE (27)</t>
  </si>
  <si>
    <t>CANNABACEAE (3)</t>
  </si>
  <si>
    <t>CANNELACEAE (1)</t>
  </si>
  <si>
    <t>CARICACEAE (2)</t>
  </si>
  <si>
    <t>COMBRETACEAE (2)</t>
  </si>
  <si>
    <t>Terminalia triflora</t>
  </si>
  <si>
    <t>COMMELINACEAE (9)</t>
  </si>
  <si>
    <t>Dichorisandra paranaënsis</t>
  </si>
  <si>
    <t>Ipomoea cairica</t>
  </si>
  <si>
    <t>CYATHEACEAE (6)</t>
  </si>
  <si>
    <t>Fimbristilis sp</t>
  </si>
  <si>
    <t>DIOSCORIACEAE (2)</t>
  </si>
  <si>
    <t>EBENACEAE (1)</t>
  </si>
  <si>
    <t>ELAEOCARPACEAE (1)</t>
  </si>
  <si>
    <t>Sloanea monosperma Vell.</t>
  </si>
  <si>
    <t>ERYTHROXYLACEAE (3)</t>
  </si>
  <si>
    <t>Croton floribundus Spreng.</t>
  </si>
  <si>
    <t>Croton urucurana Baill.</t>
  </si>
  <si>
    <t>Bauhinia forficata Link</t>
  </si>
  <si>
    <t>Cassia leptophylla Vog.</t>
  </si>
  <si>
    <t>Desmodium adscescens (Sw.) DC.</t>
  </si>
  <si>
    <t>Desmodium discolor Vogel</t>
  </si>
  <si>
    <t>Dioclea violacea</t>
  </si>
  <si>
    <t>Erythrina falcata Benth.</t>
  </si>
  <si>
    <t>Indigofera truxillensis</t>
  </si>
  <si>
    <t>Lonchocarpus cultratus (Vell.) A.M.G. Azevedo</t>
  </si>
  <si>
    <t>Medicago polymorpha L.</t>
  </si>
  <si>
    <t>Ormosia arborea (Vell.) Harms</t>
  </si>
  <si>
    <t>Schizolobium parahyba</t>
  </si>
  <si>
    <t>GLEICHENIACEAE (2)</t>
  </si>
  <si>
    <t>HYPODEMATIACEAE (1)</t>
  </si>
  <si>
    <t>HYPOXIDACEAE (1)</t>
  </si>
  <si>
    <t>HYMENOPHYLLACEAE (10)</t>
  </si>
  <si>
    <t>ICACINACEAE (2)</t>
  </si>
  <si>
    <t>Nectandra lanceolata Nees</t>
  </si>
  <si>
    <t>Nectandra megapotamica (Spreng.) Mez</t>
  </si>
  <si>
    <t>Nectandra oppositifolia Nees</t>
  </si>
  <si>
    <t>Ocotea puberula (Rich.) Nees</t>
  </si>
  <si>
    <t>LECYTHIDACEAE (2)</t>
  </si>
  <si>
    <t>LOMARIOPSIDACEAE (1)</t>
  </si>
  <si>
    <t>LYGODIACEAE (1)</t>
  </si>
  <si>
    <t>LYTHRACEAE (3)</t>
  </si>
  <si>
    <t>MARANTACEAE (4)</t>
  </si>
  <si>
    <t>Ctenanthe lanceolata Petersen</t>
  </si>
  <si>
    <t>MARATTIACEAE (2)</t>
  </si>
  <si>
    <t>Eupodium kaulfusii</t>
  </si>
  <si>
    <t>MARCGRAVIACEAE (1)</t>
  </si>
  <si>
    <t>MELIACEAE (13)</t>
  </si>
  <si>
    <t>Trichilia silvatica</t>
  </si>
  <si>
    <t>MENISPERMACEAE (2)</t>
  </si>
  <si>
    <t>MONIMIACEAE (3)</t>
  </si>
  <si>
    <t>MORACEAE (9)</t>
  </si>
  <si>
    <t>MYRSINACEAE (3)</t>
  </si>
  <si>
    <t>Calyptranthes concinna DC.</t>
  </si>
  <si>
    <t>Campomanesia guaviroba (DC.) Kiaersk.</t>
  </si>
  <si>
    <t>Eugenia florida</t>
  </si>
  <si>
    <t>Eugenia uniflora L.</t>
  </si>
  <si>
    <t>Psidium cattleyanum Sabine</t>
  </si>
  <si>
    <t>Coppensia longicorna</t>
  </si>
  <si>
    <t>Eltroplectris triloba</t>
  </si>
  <si>
    <t>Specklinia podoglossa</t>
  </si>
  <si>
    <t>Warrea warreana</t>
  </si>
  <si>
    <t>OSMUNDACEAE (1)</t>
  </si>
  <si>
    <t>OXALIDACEAE (3)</t>
  </si>
  <si>
    <t>Passiflora capsularis</t>
  </si>
  <si>
    <t>PHYTOLACCACEAE (6)</t>
  </si>
  <si>
    <t>Phytolacca dioica L.</t>
  </si>
  <si>
    <t>PICRAMNIACEAE (2)</t>
  </si>
  <si>
    <t>Picramnia parvifolia Engl.</t>
  </si>
  <si>
    <t>Olyra fasciculata Trin</t>
  </si>
  <si>
    <t>Panicum sp</t>
  </si>
  <si>
    <t>Paspalum dilatatum Poir.</t>
  </si>
  <si>
    <t>Campyloneurum austrobrasilianum</t>
  </si>
  <si>
    <t>Polypodium cnoophorum</t>
  </si>
  <si>
    <t>PONTEDERIACEAE (1)</t>
  </si>
  <si>
    <t>PROTEACEAE (1)</t>
  </si>
  <si>
    <t>PTERIDACEAE (20)</t>
  </si>
  <si>
    <t>RHAMNACEAE (3)</t>
  </si>
  <si>
    <t>RUTACEAE (10)</t>
  </si>
  <si>
    <t>Casearia sylvestris Sw.</t>
  </si>
  <si>
    <t>SALVINIACEAE (2)</t>
  </si>
  <si>
    <t>SANTALACEAE (2)</t>
  </si>
  <si>
    <t>SAPOTACEAE (3)</t>
  </si>
  <si>
    <t>Pouteria beaurepairei</t>
  </si>
  <si>
    <t>SELAGINELLACEAE (5)</t>
  </si>
  <si>
    <t>SYMPLOCACEAE (1)</t>
  </si>
  <si>
    <t>TECTARIACEAE (2)</t>
  </si>
  <si>
    <t>THEACEAE (1)</t>
  </si>
  <si>
    <t>TYPHACEAE (1)</t>
  </si>
  <si>
    <t>URTICACEAE (8)</t>
  </si>
  <si>
    <t>Cecropia pachystachya Trécul</t>
  </si>
  <si>
    <t>VIOLACEAE (3)</t>
  </si>
  <si>
    <t>Hibanthus communis</t>
  </si>
  <si>
    <r>
      <t xml:space="preserve">Asplenium gastonis </t>
    </r>
    <r>
      <rPr>
        <sz val="9"/>
        <color theme="1"/>
        <rFont val="Calibri"/>
        <family val="2"/>
        <scheme val="minor"/>
      </rPr>
      <t>Fée</t>
    </r>
  </si>
  <si>
    <r>
      <t xml:space="preserve">Acanthostachis strobilacea </t>
    </r>
    <r>
      <rPr>
        <sz val="9"/>
        <color theme="1"/>
        <rFont val="Calibri"/>
        <family val="2"/>
        <scheme val="minor"/>
      </rPr>
      <t>Schult. &amp; Schult.f.) Klotzsch</t>
    </r>
  </si>
  <si>
    <r>
      <t xml:space="preserve">Aechmea distichantha </t>
    </r>
    <r>
      <rPr>
        <sz val="9"/>
        <color theme="1"/>
        <rFont val="Calibri"/>
        <family val="2"/>
        <scheme val="minor"/>
      </rPr>
      <t>Lem.</t>
    </r>
  </si>
  <si>
    <r>
      <t xml:space="preserve">Aechmea recurvata </t>
    </r>
    <r>
      <rPr>
        <sz val="9"/>
        <color theme="1"/>
        <rFont val="Calibri"/>
        <family val="2"/>
        <scheme val="minor"/>
      </rPr>
      <t>(Klotzsch) L.B.Sm.</t>
    </r>
  </si>
  <si>
    <r>
      <t xml:space="preserve">Nidularium procerum </t>
    </r>
    <r>
      <rPr>
        <sz val="9"/>
        <color theme="1"/>
        <rFont val="Calibri"/>
        <family val="2"/>
        <scheme val="minor"/>
      </rPr>
      <t xml:space="preserve"> Lindm.</t>
    </r>
  </si>
  <si>
    <r>
      <t xml:space="preserve">Tillandsia geminiflora </t>
    </r>
    <r>
      <rPr>
        <sz val="9"/>
        <color theme="1"/>
        <rFont val="Calibri"/>
        <family val="2"/>
        <scheme val="minor"/>
      </rPr>
      <t>Brongn.</t>
    </r>
  </si>
  <si>
    <r>
      <t xml:space="preserve">Tillandsia polystachia </t>
    </r>
    <r>
      <rPr>
        <sz val="9"/>
        <color theme="1"/>
        <rFont val="Calibri"/>
        <family val="2"/>
        <scheme val="minor"/>
      </rPr>
      <t>(L.) L.</t>
    </r>
  </si>
  <si>
    <r>
      <t xml:space="preserve">Tillandsia recurvata </t>
    </r>
    <r>
      <rPr>
        <sz val="9"/>
        <color theme="1"/>
        <rFont val="Calibri"/>
        <family val="2"/>
        <scheme val="minor"/>
      </rPr>
      <t>(L.) L.</t>
    </r>
  </si>
  <si>
    <r>
      <t xml:space="preserve">Tillandsia usneoides </t>
    </r>
    <r>
      <rPr>
        <sz val="9"/>
        <color theme="1"/>
        <rFont val="Calibri"/>
        <family val="2"/>
        <scheme val="minor"/>
      </rPr>
      <t>(L.) L.</t>
    </r>
  </si>
  <si>
    <r>
      <t xml:space="preserve">Vriesea flava </t>
    </r>
    <r>
      <rPr>
        <sz val="9"/>
        <color theme="1"/>
        <rFont val="Calibri"/>
        <family val="2"/>
        <scheme val="minor"/>
      </rPr>
      <t>And.Costa, H.Luther &amp; Wand.</t>
    </r>
  </si>
  <si>
    <r>
      <t xml:space="preserve">Vriesea friburguensis </t>
    </r>
    <r>
      <rPr>
        <sz val="9"/>
        <color theme="1"/>
        <rFont val="Calibri"/>
        <family val="2"/>
        <scheme val="minor"/>
      </rPr>
      <t>Mez</t>
    </r>
  </si>
  <si>
    <r>
      <t xml:space="preserve">Vriesea inflata </t>
    </r>
    <r>
      <rPr>
        <sz val="9"/>
        <color theme="1"/>
        <rFont val="Calibri"/>
        <family val="2"/>
        <scheme val="minor"/>
      </rPr>
      <t>(Wawra) Wawra</t>
    </r>
  </si>
  <si>
    <r>
      <t xml:space="preserve">Hatioria salicornioides </t>
    </r>
    <r>
      <rPr>
        <sz val="9"/>
        <color theme="1"/>
        <rFont val="Calibri"/>
        <family val="2"/>
        <scheme val="minor"/>
      </rPr>
      <t>Britton &amp; Rose</t>
    </r>
  </si>
  <si>
    <r>
      <t xml:space="preserve">Lepismium houlettianum </t>
    </r>
    <r>
      <rPr>
        <sz val="9"/>
        <color theme="1"/>
        <rFont val="Calibri"/>
        <family val="2"/>
        <scheme val="minor"/>
      </rPr>
      <t>(Lem.) Barthlott</t>
    </r>
  </si>
  <si>
    <r>
      <t xml:space="preserve">Lepismium warmingianum </t>
    </r>
    <r>
      <rPr>
        <sz val="9"/>
        <color theme="1"/>
        <rFont val="Calibri"/>
        <family val="2"/>
        <scheme val="minor"/>
      </rPr>
      <t xml:space="preserve">(K.Schum.) Barthlott </t>
    </r>
  </si>
  <si>
    <r>
      <t xml:space="preserve">Rhipsalis cereuscula </t>
    </r>
    <r>
      <rPr>
        <sz val="9"/>
        <color theme="1"/>
        <rFont val="Calibri"/>
        <family val="2"/>
        <scheme val="minor"/>
      </rPr>
      <t>Haw.</t>
    </r>
  </si>
  <si>
    <r>
      <t xml:space="preserve">Rhipsalis floccosa </t>
    </r>
    <r>
      <rPr>
        <sz val="9"/>
        <color theme="1"/>
        <rFont val="Calibri"/>
        <family val="2"/>
        <scheme val="minor"/>
      </rPr>
      <t>Salm-Dyck ex Pfeiff.</t>
    </r>
  </si>
  <si>
    <r>
      <t xml:space="preserve">Sinningia douglasii </t>
    </r>
    <r>
      <rPr>
        <sz val="9"/>
        <color theme="1"/>
        <rFont val="Calibri"/>
        <family val="2"/>
        <scheme val="minor"/>
      </rPr>
      <t>(Lindl.) Chautems</t>
    </r>
  </si>
  <si>
    <r>
      <t>Didymoglossum hymenoides</t>
    </r>
    <r>
      <rPr>
        <sz val="9"/>
        <color theme="1"/>
        <rFont val="Calibri"/>
        <family val="2"/>
        <scheme val="minor"/>
      </rPr>
      <t xml:space="preserve"> (Hedw.) Desv.</t>
    </r>
  </si>
  <si>
    <r>
      <t xml:space="preserve">Acianthera aphthosa </t>
    </r>
    <r>
      <rPr>
        <sz val="9"/>
        <color theme="1"/>
        <rFont val="Calibri"/>
        <family val="2"/>
        <scheme val="minor"/>
      </rPr>
      <t xml:space="preserve"> (Lindl.) Pridgeon &amp; M.W.Chase</t>
    </r>
  </si>
  <si>
    <r>
      <t xml:space="preserve">Acianthera hygrophila </t>
    </r>
    <r>
      <rPr>
        <sz val="9"/>
        <color theme="1"/>
        <rFont val="Calibri"/>
        <family val="2"/>
        <scheme val="minor"/>
      </rPr>
      <t>(Barb.Rodr.) Pridgeon &amp; M.W.Chase</t>
    </r>
  </si>
  <si>
    <r>
      <t xml:space="preserve">Acianthera pubescens </t>
    </r>
    <r>
      <rPr>
        <sz val="9"/>
        <color theme="1"/>
        <rFont val="Calibri"/>
        <family val="2"/>
        <scheme val="minor"/>
      </rPr>
      <t>(Lindl.) Pridgeon &amp; M.W.Chase</t>
    </r>
  </si>
  <si>
    <r>
      <t xml:space="preserve">Anathallis obovata </t>
    </r>
    <r>
      <rPr>
        <sz val="9"/>
        <color theme="1"/>
        <rFont val="Calibri"/>
        <family val="2"/>
        <scheme val="minor"/>
      </rPr>
      <t>(Lindl.) Pridgeon &amp; M.W.Chase</t>
    </r>
  </si>
  <si>
    <r>
      <t xml:space="preserve">Brasiliorchis chrysantha </t>
    </r>
    <r>
      <rPr>
        <sz val="9"/>
        <color theme="1"/>
        <rFont val="Calibri"/>
        <family val="2"/>
        <scheme val="minor"/>
      </rPr>
      <t>(Barb.Rodr.) R.B.Singer, S.Koehler &amp; Carnevali</t>
    </r>
  </si>
  <si>
    <t>Brasiliorchis sp.</t>
  </si>
  <si>
    <r>
      <t xml:space="preserve">Campylocentrum aromaticum </t>
    </r>
    <r>
      <rPr>
        <sz val="9"/>
        <color theme="1"/>
        <rFont val="Calibri"/>
        <family val="2"/>
        <scheme val="minor"/>
      </rPr>
      <t xml:space="preserve"> Barb.Rodr.</t>
    </r>
  </si>
  <si>
    <r>
      <t xml:space="preserve">Campyloneurum austrobrasilianum </t>
    </r>
    <r>
      <rPr>
        <sz val="9"/>
        <color theme="1"/>
        <rFont val="Calibri"/>
        <family val="2"/>
        <scheme val="minor"/>
      </rPr>
      <t>(Alston) de la Sota</t>
    </r>
  </si>
  <si>
    <r>
      <t xml:space="preserve">Christensonella juergensii </t>
    </r>
    <r>
      <rPr>
        <sz val="9"/>
        <color theme="1"/>
        <rFont val="Calibri"/>
        <family val="2"/>
        <scheme val="minor"/>
      </rPr>
      <t>(Schltr.) Szlach., Mytnik, Górniak &amp; Smiszek</t>
    </r>
  </si>
  <si>
    <r>
      <t xml:space="preserve">Coppensia longicorna </t>
    </r>
    <r>
      <rPr>
        <sz val="9"/>
        <color theme="1"/>
        <rFont val="Calibri"/>
        <family val="2"/>
        <scheme val="minor"/>
      </rPr>
      <t>(Mutel) F.Barros &amp; V.T.Rodrigues</t>
    </r>
  </si>
  <si>
    <r>
      <t>Cyclopogon congestus</t>
    </r>
    <r>
      <rPr>
        <sz val="9"/>
        <color theme="1"/>
        <rFont val="Calibri"/>
        <family val="2"/>
        <scheme val="minor"/>
      </rPr>
      <t xml:space="preserve"> (Vell.) Hoehne</t>
    </r>
  </si>
  <si>
    <r>
      <t xml:space="preserve">Epidendrum pseudodifforme </t>
    </r>
    <r>
      <rPr>
        <sz val="9"/>
        <color theme="1"/>
        <rFont val="Calibri"/>
        <family val="2"/>
        <scheme val="minor"/>
      </rPr>
      <t>Hoehne &amp; Schltr.</t>
    </r>
  </si>
  <si>
    <t>Epiphyllum phyllanthos</t>
  </si>
  <si>
    <r>
      <t xml:space="preserve">Heterotaxis valenzuelana </t>
    </r>
    <r>
      <rPr>
        <sz val="9"/>
        <color theme="1"/>
        <rFont val="Calibri"/>
        <family val="2"/>
        <scheme val="minor"/>
      </rPr>
      <t xml:space="preserve">(A.Rich.) Ojeda &amp; Carnevali </t>
    </r>
  </si>
  <si>
    <r>
      <t xml:space="preserve">Isabelia virginalis </t>
    </r>
    <r>
      <rPr>
        <sz val="9"/>
        <color theme="1"/>
        <rFont val="Calibri"/>
        <family val="2"/>
        <scheme val="minor"/>
      </rPr>
      <t>Barb Rodr.</t>
    </r>
  </si>
  <si>
    <r>
      <t xml:space="preserve">Isochillus linearis </t>
    </r>
    <r>
      <rPr>
        <sz val="9"/>
        <color theme="1"/>
        <rFont val="Calibri"/>
        <family val="2"/>
        <scheme val="minor"/>
      </rPr>
      <t>(Jacq.) R.Br.</t>
    </r>
  </si>
  <si>
    <r>
      <t xml:space="preserve">Leptotes unicolor </t>
    </r>
    <r>
      <rPr>
        <sz val="9"/>
        <color theme="1"/>
        <rFont val="Calibri"/>
        <family val="2"/>
        <scheme val="minor"/>
      </rPr>
      <t>Barb.Rodr.</t>
    </r>
  </si>
  <si>
    <r>
      <t xml:space="preserve">Lophiaris pumila </t>
    </r>
    <r>
      <rPr>
        <sz val="9"/>
        <color theme="1"/>
        <rFont val="Calibri"/>
        <family val="2"/>
        <scheme val="minor"/>
      </rPr>
      <t>(Lindl.) Braem</t>
    </r>
  </si>
  <si>
    <r>
      <t xml:space="preserve">Miltonia flavescens </t>
    </r>
    <r>
      <rPr>
        <sz val="9"/>
        <color theme="1"/>
        <rFont val="Calibri"/>
        <family val="2"/>
        <scheme val="minor"/>
      </rPr>
      <t xml:space="preserve"> (Lindl.) Lindl.</t>
    </r>
  </si>
  <si>
    <r>
      <t xml:space="preserve">Octomeria micrantha </t>
    </r>
    <r>
      <rPr>
        <sz val="9"/>
        <color theme="1"/>
        <rFont val="Calibri"/>
        <family val="2"/>
        <scheme val="minor"/>
      </rPr>
      <t>Barb.Rodr.</t>
    </r>
  </si>
  <si>
    <r>
      <t xml:space="preserve">Octomeria pinicola </t>
    </r>
    <r>
      <rPr>
        <sz val="9"/>
        <color theme="1"/>
        <rFont val="Calibri"/>
        <family val="2"/>
        <scheme val="minor"/>
      </rPr>
      <t>Barb.Rodr.</t>
    </r>
  </si>
  <si>
    <r>
      <t xml:space="preserve">Oncidium flexuosum </t>
    </r>
    <r>
      <rPr>
        <sz val="9"/>
        <color theme="1"/>
        <rFont val="Calibri"/>
        <family val="2"/>
        <scheme val="minor"/>
      </rPr>
      <t>Lodd.</t>
    </r>
  </si>
  <si>
    <r>
      <t xml:space="preserve">Oncidium lietzei </t>
    </r>
    <r>
      <rPr>
        <sz val="9"/>
        <color theme="1"/>
        <rFont val="Calibri"/>
        <family val="2"/>
        <scheme val="minor"/>
      </rPr>
      <t xml:space="preserve"> Regel</t>
    </r>
  </si>
  <si>
    <r>
      <t xml:space="preserve">Pabstiella tripterantha </t>
    </r>
    <r>
      <rPr>
        <sz val="9"/>
        <color theme="1"/>
        <rFont val="Calibri"/>
        <family val="2"/>
        <scheme val="minor"/>
      </rPr>
      <t>(Rchb.f.) F.Barros</t>
    </r>
  </si>
  <si>
    <r>
      <t xml:space="preserve">Phymatidium delicatulum </t>
    </r>
    <r>
      <rPr>
        <sz val="9"/>
        <color theme="1"/>
        <rFont val="Calibri"/>
        <family val="2"/>
        <scheme val="minor"/>
      </rPr>
      <t>Lindl.</t>
    </r>
  </si>
  <si>
    <r>
      <t xml:space="preserve">Polystachia concreta </t>
    </r>
    <r>
      <rPr>
        <sz val="9"/>
        <color theme="1"/>
        <rFont val="Calibri"/>
        <family val="2"/>
        <scheme val="minor"/>
      </rPr>
      <t>(Rchb.f.) F.Barros</t>
    </r>
  </si>
  <si>
    <r>
      <t xml:space="preserve">Stanhopea lietzei </t>
    </r>
    <r>
      <rPr>
        <sz val="9"/>
        <color theme="1"/>
        <rFont val="Calibri"/>
        <family val="2"/>
        <scheme val="minor"/>
      </rPr>
      <t>(Regel) Schltr.</t>
    </r>
  </si>
  <si>
    <r>
      <t xml:space="preserve">Stelis intermedia </t>
    </r>
    <r>
      <rPr>
        <sz val="9"/>
        <color theme="1"/>
        <rFont val="Calibri"/>
        <family val="2"/>
        <scheme val="minor"/>
      </rPr>
      <t>Poepp. &amp; Endl.</t>
    </r>
  </si>
  <si>
    <r>
      <t xml:space="preserve">Trizeuxis falcata </t>
    </r>
    <r>
      <rPr>
        <sz val="9"/>
        <color theme="1"/>
        <rFont val="Calibri"/>
        <family val="2"/>
        <scheme val="minor"/>
      </rPr>
      <t xml:space="preserve"> Lindl.</t>
    </r>
  </si>
  <si>
    <r>
      <t xml:space="preserve">Zigostates lunata </t>
    </r>
    <r>
      <rPr>
        <sz val="9"/>
        <color theme="1"/>
        <rFont val="Calibri"/>
        <family val="2"/>
        <scheme val="minor"/>
      </rPr>
      <t xml:space="preserve"> Lindl.</t>
    </r>
  </si>
  <si>
    <r>
      <t xml:space="preserve">Peperomia psilostachia </t>
    </r>
    <r>
      <rPr>
        <sz val="9"/>
        <color theme="1"/>
        <rFont val="Calibri"/>
        <family val="2"/>
        <scheme val="minor"/>
      </rPr>
      <t>C.DC</t>
    </r>
  </si>
  <si>
    <r>
      <t xml:space="preserve">Peperomia tetraphylla </t>
    </r>
    <r>
      <rPr>
        <sz val="9"/>
        <color theme="1"/>
        <rFont val="Calibri"/>
        <family val="2"/>
        <scheme val="minor"/>
      </rPr>
      <t>(G.Forst.) Hook. &amp; Arn.</t>
    </r>
  </si>
  <si>
    <t>Microgramma squamulosa (Kaulf.) de la Sota</t>
  </si>
  <si>
    <r>
      <t xml:space="preserve">Microgramma vacciniifolia </t>
    </r>
    <r>
      <rPr>
        <sz val="9"/>
        <color theme="1"/>
        <rFont val="Calibri"/>
        <family val="2"/>
        <scheme val="minor"/>
      </rPr>
      <t>(Langsd. &amp; Fisch.) Copel.</t>
    </r>
  </si>
  <si>
    <r>
      <t xml:space="preserve">Niphidium crassifolium </t>
    </r>
    <r>
      <rPr>
        <sz val="9"/>
        <color theme="1"/>
        <rFont val="Calibri"/>
        <family val="2"/>
        <scheme val="minor"/>
      </rPr>
      <t xml:space="preserve"> (L.) Lellinger </t>
    </r>
  </si>
  <si>
    <r>
      <t xml:space="preserve">Pecluma sicca </t>
    </r>
    <r>
      <rPr>
        <sz val="9"/>
        <color theme="1"/>
        <rFont val="Calibri"/>
        <family val="2"/>
        <scheme val="minor"/>
      </rPr>
      <t>(Lindm.) M.G.Price</t>
    </r>
  </si>
  <si>
    <r>
      <t xml:space="preserve">Pecluma truncorum </t>
    </r>
    <r>
      <rPr>
        <sz val="9"/>
        <color theme="1"/>
        <rFont val="Calibri"/>
        <family val="2"/>
        <scheme val="minor"/>
      </rPr>
      <t>(Lindm.) M.G.Price</t>
    </r>
  </si>
  <si>
    <r>
      <t xml:space="preserve">Vittaria lineata </t>
    </r>
    <r>
      <rPr>
        <sz val="9"/>
        <color theme="1"/>
        <rFont val="Calibri"/>
        <family val="2"/>
        <scheme val="minor"/>
      </rPr>
      <t xml:space="preserve"> (L.) Sm.</t>
    </r>
  </si>
  <si>
    <t>Areceae</t>
  </si>
  <si>
    <r>
      <t>Syagrus rhomanzoffiana</t>
    </r>
    <r>
      <rPr>
        <sz val="10"/>
        <color theme="1"/>
        <rFont val="Arial"/>
        <family val="2"/>
      </rPr>
      <t xml:space="preserve"> (Cham.) Glassman</t>
    </r>
  </si>
  <si>
    <t>0527114/7330989</t>
  </si>
  <si>
    <t>Pithecoctenium echinatum</t>
  </si>
  <si>
    <t>05221/7333974</t>
  </si>
  <si>
    <t>Handroanthus chrysotrichus (Mart. ex A.DC.)Mattos</t>
  </si>
  <si>
    <t>0526922/7328210</t>
  </si>
  <si>
    <t>0530112/7329091</t>
  </si>
  <si>
    <t>0530052/7329149</t>
  </si>
  <si>
    <t>0530282/7328487</t>
  </si>
  <si>
    <t>Pseudobombax grandiflorum (Cav.) A. Robyns</t>
  </si>
  <si>
    <t>IAP</t>
  </si>
  <si>
    <t>0529810/7327470</t>
  </si>
  <si>
    <t>0529821/7327474</t>
  </si>
  <si>
    <t>Myrsine coriacea (Sw.) R. Br. ex Roem. &amp; Schult.</t>
  </si>
  <si>
    <t>0523905/7332326</t>
  </si>
  <si>
    <t>0523928/7332291</t>
  </si>
  <si>
    <t>0523924/7332307</t>
  </si>
  <si>
    <t>0530214/7328857</t>
  </si>
  <si>
    <t>UTFPR</t>
  </si>
  <si>
    <t>0530245/7328830</t>
  </si>
  <si>
    <t>Syagrus sp.</t>
  </si>
  <si>
    <t>0531374/7327776</t>
  </si>
  <si>
    <t>0531390/7328054</t>
  </si>
  <si>
    <t>Machaerium stipitatum (DC.) Vogel</t>
  </si>
  <si>
    <t>0531395/7328056</t>
  </si>
  <si>
    <t>0530115/7328944</t>
  </si>
  <si>
    <t>0532623/7327869</t>
  </si>
  <si>
    <t>Syagrus rhomanzoffiana (Cham.) Glassman</t>
  </si>
  <si>
    <t>0523706/7332439</t>
  </si>
  <si>
    <t>0532142/732847</t>
  </si>
  <si>
    <t>Caviúnas (2.6)</t>
  </si>
  <si>
    <t>0530735/7329564</t>
  </si>
  <si>
    <t>Caviúnas (1.0)</t>
  </si>
  <si>
    <t>526543/7338997</t>
  </si>
  <si>
    <t>0526378/7338877</t>
  </si>
  <si>
    <t>Handroanthus chrysotrichus (Mart. ex A.DC.) Mattos</t>
  </si>
  <si>
    <t>0526756/7339300</t>
  </si>
  <si>
    <t>0525065/7331958</t>
  </si>
  <si>
    <t>0530750/7327481</t>
  </si>
  <si>
    <t>08/10/201</t>
  </si>
  <si>
    <t>0530513/7327128</t>
  </si>
  <si>
    <t>0530459/7328391</t>
  </si>
  <si>
    <t>0530520/7330500</t>
  </si>
  <si>
    <t>0525081/7331946</t>
  </si>
  <si>
    <t>0530440/7329781</t>
  </si>
  <si>
    <t>Caviunas (0.38)</t>
  </si>
  <si>
    <r>
      <t xml:space="preserve">Ficus guaranitica </t>
    </r>
    <r>
      <rPr>
        <sz val="10"/>
        <color theme="1"/>
        <rFont val="Arial"/>
        <family val="2"/>
      </rPr>
      <t>Chodat</t>
    </r>
  </si>
  <si>
    <t>0526902/7328238</t>
  </si>
  <si>
    <t>0521344/7333268</t>
  </si>
  <si>
    <t>0521390/7334675</t>
  </si>
  <si>
    <t>0528472/7334706</t>
  </si>
  <si>
    <t>0528488/7334690</t>
  </si>
  <si>
    <t>0533881/7325612</t>
  </si>
  <si>
    <t>0531478/7327317</t>
  </si>
  <si>
    <t>0524833/7340543</t>
  </si>
  <si>
    <t>0524335/7340515</t>
  </si>
  <si>
    <t>0522738/7341986</t>
  </si>
  <si>
    <t>0526604/7339161</t>
  </si>
  <si>
    <t>0521356/7333255</t>
  </si>
  <si>
    <t>0530409/7329749</t>
  </si>
  <si>
    <t>0534959/7329809</t>
  </si>
  <si>
    <t>0529250/7335432</t>
  </si>
  <si>
    <t>0529347/7335198</t>
  </si>
  <si>
    <t>0522033/7342675</t>
  </si>
  <si>
    <t>0532606/7331773</t>
  </si>
  <si>
    <t>0533359/7331380</t>
  </si>
  <si>
    <t>0534137/7331501</t>
  </si>
  <si>
    <t>0531565/7332971</t>
  </si>
  <si>
    <t>Holocalyx balansae Micheli</t>
  </si>
  <si>
    <t>0532309/7331748</t>
  </si>
  <si>
    <t>0529698/7325115</t>
  </si>
  <si>
    <t>0529978/7325242</t>
  </si>
  <si>
    <t>0533888/7325631</t>
  </si>
  <si>
    <t>0530304/7332544</t>
  </si>
  <si>
    <t>0530551/7332659</t>
  </si>
  <si>
    <t>0529824/7324655</t>
  </si>
  <si>
    <t>0527768/7333753</t>
  </si>
  <si>
    <t>0528882/7332973</t>
  </si>
  <si>
    <t>0529405/7323783</t>
  </si>
  <si>
    <t>0531128/7327005</t>
  </si>
  <si>
    <t>0528694/7324346</t>
  </si>
  <si>
    <t>0534001/7331655</t>
  </si>
  <si>
    <t>0533464/7331328</t>
  </si>
  <si>
    <t>0531890/7321069</t>
  </si>
  <si>
    <t>0532571/7319792</t>
  </si>
  <si>
    <t>0531602/7321827</t>
  </si>
  <si>
    <t>0532147/7319698</t>
  </si>
  <si>
    <t>0531860/7321090</t>
  </si>
  <si>
    <t>0529725/7339162</t>
  </si>
  <si>
    <t>0529377/7325246</t>
  </si>
  <si>
    <t>0529448/7339454</t>
  </si>
  <si>
    <t>0529402/7339487</t>
  </si>
  <si>
    <t>0533533/7327152</t>
  </si>
  <si>
    <t>0534044/7331674</t>
  </si>
  <si>
    <t>0534044/7331693</t>
  </si>
  <si>
    <t>0534017/7331716</t>
  </si>
  <si>
    <t>0534015/7331722</t>
  </si>
  <si>
    <t>0532336/7319480</t>
  </si>
  <si>
    <t>0532335/7319477</t>
  </si>
  <si>
    <t>sem.</t>
  </si>
  <si>
    <t>0531875/7323424</t>
  </si>
  <si>
    <t>0531792/7321858</t>
  </si>
  <si>
    <t>fr.</t>
  </si>
  <si>
    <t>0531526/7321590</t>
  </si>
  <si>
    <t>0517841/7329481</t>
  </si>
  <si>
    <t>0317786/7329483</t>
  </si>
  <si>
    <t>0517626/7329039</t>
  </si>
  <si>
    <t>Eugenia brasiliensis Lam.</t>
  </si>
  <si>
    <t>0517654/7328705</t>
  </si>
  <si>
    <t>0530571/7325285</t>
  </si>
  <si>
    <t>0530400/7325422</t>
  </si>
  <si>
    <t>0530391/7325444</t>
  </si>
  <si>
    <t>0516648/7329460</t>
  </si>
  <si>
    <t>0516960/7329413</t>
  </si>
  <si>
    <t>Sebastiania commersoniana (Baill.) l.B.Sm. &amp;  Downs</t>
  </si>
  <si>
    <t>Xylosma ciliatifolia (Clos) Eichler</t>
  </si>
  <si>
    <t>0517009/7329364</t>
  </si>
  <si>
    <t>0517067/7329333</t>
  </si>
  <si>
    <t>0530692/7325476</t>
  </si>
  <si>
    <t>Myrsine coriacea</t>
  </si>
  <si>
    <t>522033/7334164</t>
  </si>
  <si>
    <t>0521893/7329136</t>
  </si>
  <si>
    <t>0521859/7329234</t>
  </si>
  <si>
    <t>0517619/7329046</t>
  </si>
  <si>
    <t>0517827/7329486</t>
  </si>
  <si>
    <t>0517754/7329499</t>
  </si>
  <si>
    <t>0517752/7329500</t>
  </si>
  <si>
    <t>0517649/7328704</t>
  </si>
  <si>
    <t>Abutilon sp.</t>
  </si>
  <si>
    <t>0516509/7329444</t>
  </si>
  <si>
    <t>0529513/7325668</t>
  </si>
  <si>
    <t>Forma</t>
  </si>
  <si>
    <r>
      <rPr>
        <i/>
        <sz val="12"/>
        <color theme="1"/>
        <rFont val="Calibri"/>
        <family val="2"/>
        <scheme val="minor"/>
      </rPr>
      <t>Cabralea canjerana</t>
    </r>
    <r>
      <rPr>
        <sz val="12"/>
        <color theme="1"/>
        <rFont val="Calibri"/>
        <family val="2"/>
        <scheme val="minor"/>
      </rPr>
      <t xml:space="preserve"> (Vell.) Mart.</t>
    </r>
  </si>
  <si>
    <t>0531349/7327952</t>
  </si>
  <si>
    <r>
      <rPr>
        <i/>
        <sz val="12"/>
        <color theme="1"/>
        <rFont val="Calibri"/>
        <family val="2"/>
        <scheme val="minor"/>
      </rPr>
      <t xml:space="preserve">Cassia leptophylla </t>
    </r>
    <r>
      <rPr>
        <sz val="12"/>
        <color theme="1"/>
        <rFont val="Calibri"/>
        <family val="2"/>
        <scheme val="minor"/>
      </rPr>
      <t>Vog.</t>
    </r>
  </si>
  <si>
    <t>0531387/7327911</t>
  </si>
  <si>
    <r>
      <rPr>
        <i/>
        <sz val="12"/>
        <color theme="1"/>
        <rFont val="Calibri"/>
        <family val="2"/>
        <scheme val="minor"/>
      </rPr>
      <t>Cecropia pachystachya</t>
    </r>
    <r>
      <rPr>
        <sz val="12"/>
        <color theme="1"/>
        <rFont val="Calibri"/>
        <family val="2"/>
        <scheme val="minor"/>
      </rPr>
      <t xml:space="preserve"> Trec.</t>
    </r>
  </si>
  <si>
    <t>0533133/7336845</t>
  </si>
  <si>
    <t>0533670/7326905</t>
  </si>
  <si>
    <r>
      <rPr>
        <i/>
        <sz val="12"/>
        <color theme="1"/>
        <rFont val="Calibri"/>
        <family val="2"/>
        <scheme val="minor"/>
      </rPr>
      <t>Machaerium nictitans</t>
    </r>
    <r>
      <rPr>
        <sz val="12"/>
        <color theme="1"/>
        <rFont val="Calibri"/>
        <family val="2"/>
        <scheme val="minor"/>
      </rPr>
      <t xml:space="preserve"> (Vell.) Benth.</t>
    </r>
  </si>
  <si>
    <t>0531353/7327942</t>
  </si>
  <si>
    <r>
      <rPr>
        <i/>
        <sz val="12"/>
        <color theme="1"/>
        <rFont val="Calibri"/>
        <family val="2"/>
        <scheme val="minor"/>
      </rPr>
      <t>Ocotea puberula</t>
    </r>
    <r>
      <rPr>
        <sz val="12"/>
        <color theme="1"/>
        <rFont val="Calibri"/>
        <family val="2"/>
        <scheme val="minor"/>
      </rPr>
      <t xml:space="preserve"> (Rich.) Nees</t>
    </r>
  </si>
  <si>
    <t>Papilionoideae</t>
  </si>
  <si>
    <r>
      <t xml:space="preserve">Myrocarpus frondosus </t>
    </r>
    <r>
      <rPr>
        <sz val="12"/>
        <color rgb="FF231F20"/>
        <rFont val="Calibri"/>
        <family val="2"/>
        <scheme val="minor"/>
      </rPr>
      <t>M. Allemão</t>
    </r>
  </si>
  <si>
    <r>
      <rPr>
        <i/>
        <sz val="12"/>
        <color theme="1"/>
        <rFont val="Calibri"/>
        <family val="2"/>
        <scheme val="minor"/>
      </rPr>
      <t>Sloanea monosperma</t>
    </r>
    <r>
      <rPr>
        <sz val="12"/>
        <color theme="1"/>
        <rFont val="Calibri"/>
        <family val="2"/>
        <scheme val="minor"/>
      </rPr>
      <t xml:space="preserve"> Vell.</t>
    </r>
  </si>
  <si>
    <t>0530449/7325286</t>
  </si>
  <si>
    <r>
      <rPr>
        <i/>
        <sz val="12"/>
        <color theme="1"/>
        <rFont val="Calibri"/>
        <family val="2"/>
        <scheme val="minor"/>
      </rPr>
      <t>Matayba elaeagnoides</t>
    </r>
    <r>
      <rPr>
        <sz val="12"/>
        <color theme="1"/>
        <rFont val="Calibri"/>
        <family val="2"/>
        <scheme val="minor"/>
      </rPr>
      <t xml:space="preserve"> Radlk.</t>
    </r>
  </si>
  <si>
    <t>0516499/7329468</t>
  </si>
  <si>
    <t>Magnolia ovata</t>
  </si>
  <si>
    <t>Bixaceae</t>
  </si>
  <si>
    <t>Bixa orellana</t>
  </si>
  <si>
    <t>Pouteria beaupeirei</t>
  </si>
  <si>
    <t>Begonia cf. cucullata</t>
  </si>
  <si>
    <t>Condylocarpon isthmicum</t>
  </si>
  <si>
    <t>(A.St.-Hil) Spreng.</t>
  </si>
  <si>
    <t>(Nees) Mez</t>
  </si>
  <si>
    <t>(Glaz. &amp; Raunk.) Baehni</t>
  </si>
  <si>
    <t>(Vell.) A.DC.</t>
  </si>
  <si>
    <t>J.Poiss.</t>
  </si>
  <si>
    <t>agosto/2012</t>
  </si>
  <si>
    <t>27/07/2012</t>
  </si>
  <si>
    <t>13/09/2012</t>
  </si>
  <si>
    <t>30/08/2012</t>
  </si>
  <si>
    <t>06/09/2012</t>
  </si>
  <si>
    <t>09/08/2012</t>
  </si>
  <si>
    <t>04/09/2012</t>
  </si>
  <si>
    <t>24/08/2012</t>
  </si>
  <si>
    <t>18/09/2012</t>
  </si>
  <si>
    <t>25/01/2012</t>
  </si>
  <si>
    <t>17/02/2012</t>
  </si>
  <si>
    <t>13/02/2012</t>
  </si>
  <si>
    <t>set/2012</t>
  </si>
  <si>
    <t>(Benth.) Seigler &amp; Ebinger</t>
  </si>
  <si>
    <t>(Sw.) Small</t>
  </si>
  <si>
    <t xml:space="preserve">C. Presl. </t>
  </si>
  <si>
    <t>K.Schum.</t>
  </si>
  <si>
    <t>(Regel) Chiron &amp; V.P. Castro</t>
  </si>
  <si>
    <t>Myrcianthes pungens</t>
  </si>
  <si>
    <t>(O.Berg) D.Legrand</t>
  </si>
  <si>
    <t>Eugenia blastantha</t>
  </si>
  <si>
    <t>Gomidesia anacardiifolia</t>
  </si>
  <si>
    <t>(Gardner.) O.Berg</t>
  </si>
  <si>
    <t>Murraya paniculata</t>
  </si>
  <si>
    <t>(L.) Jack.</t>
  </si>
  <si>
    <t>Cassulaceae</t>
  </si>
  <si>
    <t>Kalanchoe gastonis-bonnieri</t>
  </si>
  <si>
    <t>Raym-Hamet &amp; H. Perrier</t>
  </si>
  <si>
    <t>Ochnacea</t>
  </si>
  <si>
    <t>Ouratea parviflora</t>
  </si>
  <si>
    <t>Maytenus salicifolia</t>
  </si>
  <si>
    <t xml:space="preserve">Pleurothallis hygrophila </t>
  </si>
  <si>
    <t>Casearia decandra</t>
  </si>
  <si>
    <t>Myrciaria floribunda</t>
  </si>
  <si>
    <t>(West ex Willd.) O.Berg</t>
  </si>
  <si>
    <t>(Spreng.) Müll.Arg.</t>
  </si>
  <si>
    <t>Stachytarpheta cayennensis</t>
  </si>
  <si>
    <t>(Rich.) Vahl</t>
  </si>
  <si>
    <t>(Schult. &amp; Schult.f.) Klotzsch</t>
  </si>
  <si>
    <t>Tecoma stans</t>
  </si>
  <si>
    <t>(L.) Juss. ex Kunth</t>
  </si>
  <si>
    <t>Handroanthus chrysotrichus</t>
  </si>
  <si>
    <t>(Mart. ex DC.) Mattos</t>
  </si>
  <si>
    <t>Tillandsia streptocarpa</t>
  </si>
  <si>
    <t>(Vell.) Hoehne</t>
  </si>
  <si>
    <t>(Vell.) Schltr.</t>
  </si>
  <si>
    <t>Cyrtopodium palmifrons</t>
  </si>
  <si>
    <t>Rchb.f. &amp; Warm.</t>
  </si>
  <si>
    <t>(L.) Sweet</t>
  </si>
  <si>
    <t>Heliocarpus popayanensis</t>
  </si>
  <si>
    <t>Phymatidium delicatulum</t>
  </si>
  <si>
    <t>Ipomoea nil</t>
  </si>
  <si>
    <t>(L.) Roth</t>
  </si>
  <si>
    <t>Picraminaceae</t>
  </si>
  <si>
    <t>Planch</t>
  </si>
  <si>
    <t>Siphoneugena crassifolia</t>
  </si>
  <si>
    <t>(DC.) Proença &amp; Sobral</t>
  </si>
  <si>
    <t>Myrcia anacardiifolia</t>
  </si>
  <si>
    <t>Gardiner</t>
  </si>
  <si>
    <t>Spathicarpa hastifolia</t>
  </si>
  <si>
    <t>Cococypselum lanceolatum</t>
  </si>
  <si>
    <t>(Ruiz &amp; Pav.) Pers.</t>
  </si>
  <si>
    <t>(Mutel) F. Barros &amp; V.T. Rodrigues</t>
  </si>
  <si>
    <t>Capanemia superflua</t>
  </si>
  <si>
    <t>(Rchb.f.) Garay</t>
  </si>
  <si>
    <t>Coppensia cf. longicorna</t>
  </si>
  <si>
    <t>Hippeastrum puniceum</t>
  </si>
  <si>
    <t>(Lam.) Kuntze</t>
  </si>
  <si>
    <t>0516649/7329434</t>
  </si>
  <si>
    <t>Campomanesia xanthocarpa O. Berg.</t>
  </si>
  <si>
    <t>0523977/7330819</t>
  </si>
  <si>
    <t>0524923/7332950</t>
  </si>
  <si>
    <t>0524920/7332934</t>
  </si>
  <si>
    <t>0524714/7332937</t>
  </si>
  <si>
    <t xml:space="preserve">Syagrus rhomanzoffiana (Cham.) Glassman </t>
  </si>
  <si>
    <t>0523557/7332462</t>
  </si>
  <si>
    <t>Phytollacaceae</t>
  </si>
  <si>
    <t>0522815/7333769</t>
  </si>
  <si>
    <t>0516595/7329439</t>
  </si>
  <si>
    <t>0531365/7334467</t>
  </si>
  <si>
    <t>0517247/7329137</t>
  </si>
  <si>
    <t>0517302/7328999</t>
  </si>
  <si>
    <t>0517250/7329115</t>
  </si>
  <si>
    <t>0526881/7331087</t>
  </si>
  <si>
    <t>0517588/7329114</t>
  </si>
  <si>
    <t>0517901/7329474</t>
  </si>
  <si>
    <t>0526898/7329459</t>
  </si>
  <si>
    <t>0517919/7329495</t>
  </si>
  <si>
    <t>0517785/7329509</t>
  </si>
  <si>
    <t>Celtis fluminensis Carauta</t>
  </si>
  <si>
    <t>0516822/7329460</t>
  </si>
  <si>
    <t>0516281/7329216</t>
  </si>
  <si>
    <t>0516285/7329192</t>
  </si>
  <si>
    <t>0516269/7329165</t>
  </si>
  <si>
    <t>0516293/7329199</t>
  </si>
  <si>
    <t>0537031/7327474</t>
  </si>
  <si>
    <t>0535137/7314663</t>
  </si>
  <si>
    <t>0535139/7314669</t>
  </si>
  <si>
    <t>526555/7340775</t>
  </si>
  <si>
    <t>0528796/7335207</t>
  </si>
  <si>
    <t>0528801/7335193</t>
  </si>
  <si>
    <t>0529316/7335062</t>
  </si>
  <si>
    <t>0529271/7335113</t>
  </si>
  <si>
    <t>Matayba elaegnoides Radlk.</t>
  </si>
  <si>
    <t>0524250/7332239</t>
  </si>
  <si>
    <t>0528449/7334714</t>
  </si>
  <si>
    <t>Pricramiaceae</t>
  </si>
  <si>
    <t>Eugenia florida DC.</t>
  </si>
  <si>
    <t>0529305/7340774</t>
  </si>
  <si>
    <t>Dendropanax cuneatus (DC.) Decne. &amp; Planch.</t>
  </si>
  <si>
    <r>
      <t xml:space="preserve">Aechmea recurvata </t>
    </r>
    <r>
      <rPr>
        <sz val="10"/>
        <color theme="1"/>
        <rFont val="Arial"/>
        <family val="2"/>
      </rPr>
      <t>(Klotzsch) L.B.Sm.</t>
    </r>
  </si>
  <si>
    <r>
      <t xml:space="preserve">Tillandsia tenuifolia </t>
    </r>
    <r>
      <rPr>
        <sz val="10"/>
        <color theme="1"/>
        <rFont val="Arial"/>
        <family val="2"/>
      </rPr>
      <t>L.</t>
    </r>
  </si>
  <si>
    <r>
      <t xml:space="preserve">Rhipsalis floccosa </t>
    </r>
    <r>
      <rPr>
        <sz val="10"/>
        <color theme="1"/>
        <rFont val="Arial"/>
        <family val="2"/>
      </rPr>
      <t>Salm-Dyck ex Pfeiff.</t>
    </r>
  </si>
  <si>
    <r>
      <t>Lepismium warmingianum</t>
    </r>
    <r>
      <rPr>
        <sz val="10"/>
        <color theme="1"/>
        <rFont val="Arial"/>
        <family val="2"/>
      </rPr>
      <t xml:space="preserve">(K.Schum.) Barthlott </t>
    </r>
  </si>
  <si>
    <r>
      <t xml:space="preserve">Sinningia douglasii </t>
    </r>
    <r>
      <rPr>
        <sz val="10"/>
        <color theme="1"/>
        <rFont val="Arial"/>
        <family val="2"/>
      </rPr>
      <t>(Lindl.) Chautems</t>
    </r>
  </si>
  <si>
    <r>
      <t xml:space="preserve">Acianthera leptotifolia </t>
    </r>
    <r>
      <rPr>
        <sz val="10"/>
        <color theme="1"/>
        <rFont val="Arial"/>
        <family val="2"/>
      </rPr>
      <t>(Barb.Rodr.) Pridgeon &amp; M.W.Chase</t>
    </r>
  </si>
  <si>
    <r>
      <t xml:space="preserve">Acianthera pubescens </t>
    </r>
    <r>
      <rPr>
        <sz val="10"/>
        <color theme="1"/>
        <rFont val="Arial"/>
        <family val="2"/>
      </rPr>
      <t>(Lindl.) Pridgeon &amp; M.W.Chase</t>
    </r>
  </si>
  <si>
    <r>
      <t>Brasiliorchis chrysantha</t>
    </r>
    <r>
      <rPr>
        <sz val="10"/>
        <color theme="1"/>
        <rFont val="Arial"/>
        <family val="2"/>
      </rPr>
      <t>(Barb.Rodr.) R.B.Singer, S.Koehler &amp; Carnevali</t>
    </r>
  </si>
  <si>
    <r>
      <t xml:space="preserve">Campylocentrum aromaticum </t>
    </r>
    <r>
      <rPr>
        <sz val="10"/>
        <color theme="1"/>
        <rFont val="Arial"/>
        <family val="2"/>
      </rPr>
      <t>Barb.Rodr.</t>
    </r>
  </si>
  <si>
    <r>
      <t>Christensonella juergensii</t>
    </r>
    <r>
      <rPr>
        <sz val="10"/>
        <color theme="1"/>
        <rFont val="Arial"/>
        <family val="2"/>
      </rPr>
      <t xml:space="preserve"> (Schltr.) Szlach., Mytnik, Górniak &amp; Smiszek</t>
    </r>
  </si>
  <si>
    <r>
      <t xml:space="preserve">Coppensia flexuosa </t>
    </r>
    <r>
      <rPr>
        <sz val="10"/>
        <color theme="1"/>
        <rFont val="Arial"/>
        <family val="2"/>
      </rPr>
      <t>(Lodd.) Campacci</t>
    </r>
  </si>
  <si>
    <r>
      <t xml:space="preserve">Epidendrum pseudodifforme </t>
    </r>
    <r>
      <rPr>
        <sz val="10"/>
        <color theme="1"/>
        <rFont val="Arial"/>
        <family val="2"/>
      </rPr>
      <t>Hoehne &amp; Schltr.</t>
    </r>
  </si>
  <si>
    <r>
      <t>Isabelia virginalis</t>
    </r>
    <r>
      <rPr>
        <sz val="10"/>
        <color theme="1"/>
        <rFont val="Arial"/>
        <family val="2"/>
      </rPr>
      <t>Barb.Rodr.</t>
    </r>
  </si>
  <si>
    <r>
      <t xml:space="preserve">Isochilus linearis </t>
    </r>
    <r>
      <rPr>
        <sz val="10"/>
        <color theme="1"/>
        <rFont val="Arial"/>
        <family val="2"/>
      </rPr>
      <t>(Jacq.) R.Br.</t>
    </r>
  </si>
  <si>
    <r>
      <t xml:space="preserve">Leptotes unicolor </t>
    </r>
    <r>
      <rPr>
        <sz val="10"/>
        <color theme="1"/>
        <rFont val="Arial"/>
        <family val="2"/>
      </rPr>
      <t>Barb.Rodr.</t>
    </r>
  </si>
  <si>
    <r>
      <t xml:space="preserve">Lophiaris pumila </t>
    </r>
    <r>
      <rPr>
        <sz val="10"/>
        <color theme="1"/>
        <rFont val="Arial"/>
        <family val="2"/>
      </rPr>
      <t>(Lindl.) Braem</t>
    </r>
  </si>
  <si>
    <r>
      <t xml:space="preserve">Octomeria pinicola </t>
    </r>
    <r>
      <rPr>
        <sz val="10"/>
        <color theme="1"/>
        <rFont val="Arial"/>
        <family val="2"/>
      </rPr>
      <t>Barb.Rodr.</t>
    </r>
  </si>
  <si>
    <r>
      <t xml:space="preserve">Pleurothallis hygrophila </t>
    </r>
    <r>
      <rPr>
        <sz val="10"/>
        <color theme="1"/>
        <rFont val="Arial"/>
        <family val="2"/>
      </rPr>
      <t xml:space="preserve"> Barb.Rodr.</t>
    </r>
  </si>
  <si>
    <r>
      <t xml:space="preserve">Polystachia concreta </t>
    </r>
    <r>
      <rPr>
        <sz val="10"/>
        <color theme="1"/>
        <rFont val="Arial"/>
        <family val="2"/>
      </rPr>
      <t>(Rchb.f.) F.Barros</t>
    </r>
  </si>
  <si>
    <r>
      <t xml:space="preserve">Stellis intermedia </t>
    </r>
    <r>
      <rPr>
        <sz val="10"/>
        <color theme="1"/>
        <rFont val="Arial"/>
        <family val="2"/>
      </rPr>
      <t>Poepp. &amp; Endl.</t>
    </r>
  </si>
  <si>
    <r>
      <t xml:space="preserve">Pleopeltis hirsutissima </t>
    </r>
    <r>
      <rPr>
        <sz val="10"/>
        <color theme="1"/>
        <rFont val="Arial"/>
        <family val="2"/>
      </rPr>
      <t xml:space="preserve"> (Raddi) de la Sota</t>
    </r>
  </si>
  <si>
    <r>
      <t xml:space="preserve">Vittaria lineata </t>
    </r>
    <r>
      <rPr>
        <sz val="10"/>
        <color theme="1"/>
        <rFont val="Arial"/>
        <family val="2"/>
      </rPr>
      <t>(L.) Sm.</t>
    </r>
  </si>
  <si>
    <t>Horto das Caviúnas</t>
  </si>
  <si>
    <t>Sementes</t>
  </si>
  <si>
    <t>Frutos</t>
  </si>
  <si>
    <t>Helicteres brevispira A.St.-Hil.</t>
  </si>
  <si>
    <t>Myrocarpus frondosus Allemão</t>
  </si>
  <si>
    <r>
      <rPr>
        <i/>
        <sz val="10"/>
        <color theme="1"/>
        <rFont val="Arial"/>
        <family val="2"/>
      </rPr>
      <t>Erythrina falcata</t>
    </r>
    <r>
      <rPr>
        <sz val="10"/>
        <color theme="1"/>
        <rFont val="Arial"/>
        <family val="2"/>
      </rPr>
      <t xml:space="preserve"> Benth.</t>
    </r>
  </si>
  <si>
    <r>
      <rPr>
        <i/>
        <sz val="10"/>
        <color theme="1"/>
        <rFont val="Arial"/>
        <family val="2"/>
      </rPr>
      <t>Araucaria angustifolia</t>
    </r>
    <r>
      <rPr>
        <sz val="10"/>
        <color theme="1"/>
        <rFont val="Arial"/>
        <family val="2"/>
      </rPr>
      <t xml:space="preserve"> (Bertol.) O. Kuntze</t>
    </r>
  </si>
  <si>
    <t>0523681/7331385</t>
  </si>
  <si>
    <t>0523245/7331679</t>
  </si>
  <si>
    <t>Eugenia pluriflora</t>
  </si>
  <si>
    <t>Blepharocalyx salicifolius</t>
  </si>
  <si>
    <t>(Kunth) O.Berg</t>
  </si>
  <si>
    <t>Abutilon bedfordianum</t>
  </si>
  <si>
    <t>(Hook.) A.St.-Hil. &amp; Naudin</t>
  </si>
  <si>
    <t>Myrcia retorta</t>
  </si>
  <si>
    <t>O.Berg</t>
  </si>
  <si>
    <t>Eugenia cf. burkartiana</t>
  </si>
  <si>
    <t>(D.Legrand) D.Legrand</t>
  </si>
  <si>
    <t xml:space="preserve">Cordia americana </t>
  </si>
  <si>
    <t>(L.) Gottschling &amp; J.S.Mill.</t>
  </si>
  <si>
    <t>Eugenia brasiliensis</t>
  </si>
  <si>
    <t>A.St.-Hil</t>
  </si>
  <si>
    <t>Begonia echinosepala</t>
  </si>
  <si>
    <t>Peperomia cf. rupestris</t>
  </si>
  <si>
    <t>(Lodd. ex Lindl.) C.Schweinf.</t>
  </si>
  <si>
    <t>Sinningia sellovii</t>
  </si>
  <si>
    <t>(Mart.) Wiehler</t>
  </si>
  <si>
    <t>Sarcoglottis ventricosa</t>
  </si>
  <si>
    <t>Passiflora cf. capsularis</t>
  </si>
  <si>
    <t>(Desv.) Hieron.</t>
  </si>
  <si>
    <t>Dendropanax cuneatus</t>
  </si>
  <si>
    <t>(DC.) Decne. &amp; Planch.</t>
  </si>
  <si>
    <t>Myrca cf. multiflora</t>
  </si>
  <si>
    <t>(Lam.) DC.</t>
  </si>
  <si>
    <t>26/10/2012</t>
  </si>
  <si>
    <t>UTM</t>
  </si>
  <si>
    <r>
      <rPr>
        <i/>
        <sz val="10"/>
        <color theme="1"/>
        <rFont val="Arial"/>
        <family val="2"/>
      </rPr>
      <t xml:space="preserve">Megalastrum connexum </t>
    </r>
    <r>
      <rPr>
        <sz val="10"/>
        <color theme="1"/>
        <rFont val="Arial"/>
        <family val="2"/>
      </rPr>
      <t>(Kaulf.) A.R. Sm.</t>
    </r>
  </si>
  <si>
    <r>
      <rPr>
        <i/>
        <sz val="10"/>
        <rFont val="Arial"/>
        <family val="2"/>
      </rPr>
      <t>Hippeastrum reticulatum</t>
    </r>
    <r>
      <rPr>
        <sz val="10"/>
        <rFont val="Arial"/>
        <family val="2"/>
      </rPr>
      <t xml:space="preserve"> Herb.</t>
    </r>
  </si>
  <si>
    <r>
      <rPr>
        <i/>
        <sz val="10"/>
        <color theme="1"/>
        <rFont val="Arial"/>
        <family val="2"/>
      </rPr>
      <t xml:space="preserve">Blechnum gracile </t>
    </r>
    <r>
      <rPr>
        <sz val="10"/>
        <color theme="1"/>
        <rFont val="Arial"/>
        <family val="2"/>
      </rPr>
      <t>Kaulf.</t>
    </r>
  </si>
  <si>
    <r>
      <rPr>
        <i/>
        <sz val="10"/>
        <color theme="1"/>
        <rFont val="Arial"/>
        <family val="2"/>
      </rPr>
      <t>Lastreopsis effusa</t>
    </r>
    <r>
      <rPr>
        <sz val="10"/>
        <color theme="1"/>
        <rFont val="Arial"/>
        <family val="2"/>
      </rPr>
      <t xml:space="preserve"> (Sw.) Tindale</t>
    </r>
  </si>
  <si>
    <r>
      <rPr>
        <i/>
        <sz val="10"/>
        <color theme="1"/>
        <rFont val="Arial"/>
        <family val="2"/>
      </rPr>
      <t xml:space="preserve">Megalastrum umbrinum </t>
    </r>
    <r>
      <rPr>
        <sz val="10"/>
        <color theme="1"/>
        <rFont val="Arial"/>
        <family val="2"/>
      </rPr>
      <t>(C. Chr.) A.R. Sm. &amp; R.C. Moran</t>
    </r>
  </si>
  <si>
    <r>
      <rPr>
        <i/>
        <sz val="10"/>
        <color theme="1"/>
        <rFont val="Arial"/>
        <family val="2"/>
      </rPr>
      <t>Olfersia cervina</t>
    </r>
    <r>
      <rPr>
        <sz val="10"/>
        <color theme="1"/>
        <rFont val="Arial"/>
        <family val="2"/>
      </rPr>
      <t xml:space="preserve"> (L.) Kunze</t>
    </r>
  </si>
  <si>
    <r>
      <rPr>
        <i/>
        <sz val="10"/>
        <color theme="1"/>
        <rFont val="Arial"/>
        <family val="2"/>
      </rPr>
      <t>Cyclopogon</t>
    </r>
    <r>
      <rPr>
        <sz val="10"/>
        <color theme="1"/>
        <rFont val="Arial"/>
        <family val="2"/>
      </rPr>
      <t xml:space="preserve"> cf </t>
    </r>
    <r>
      <rPr>
        <i/>
        <sz val="10"/>
        <color theme="1"/>
        <rFont val="Arial"/>
        <family val="2"/>
      </rPr>
      <t>elegans</t>
    </r>
  </si>
  <si>
    <r>
      <rPr>
        <i/>
        <sz val="10"/>
        <color theme="1"/>
        <rFont val="Arial"/>
        <family val="2"/>
      </rPr>
      <t>Cyclopogon congestus</t>
    </r>
    <r>
      <rPr>
        <sz val="10"/>
        <color theme="1"/>
        <rFont val="Arial"/>
        <family val="2"/>
      </rPr>
      <t xml:space="preserve"> Hoehne</t>
    </r>
  </si>
  <si>
    <r>
      <rPr>
        <i/>
        <sz val="10"/>
        <rFont val="Arial"/>
        <family val="2"/>
      </rPr>
      <t>Sauroglossum nitidum</t>
    </r>
    <r>
      <rPr>
        <sz val="10"/>
        <rFont val="Arial"/>
        <family val="2"/>
      </rPr>
      <t xml:space="preserve"> (Vell.) Schltr.</t>
    </r>
  </si>
  <si>
    <r>
      <rPr>
        <i/>
        <sz val="10"/>
        <color theme="1"/>
        <rFont val="Arial"/>
        <family val="2"/>
      </rPr>
      <t>Diplazium cristatum</t>
    </r>
    <r>
      <rPr>
        <sz val="10"/>
        <color theme="1"/>
        <rFont val="Arial"/>
        <family val="2"/>
      </rPr>
      <t xml:space="preserve"> (Desr.) Alston</t>
    </r>
  </si>
  <si>
    <r>
      <t xml:space="preserve">Philodendron appendiculatum </t>
    </r>
    <r>
      <rPr>
        <sz val="10"/>
        <color theme="1"/>
        <rFont val="Arial"/>
        <family val="2"/>
      </rPr>
      <t>Nadruz &amp; Mayo</t>
    </r>
  </si>
  <si>
    <r>
      <t xml:space="preserve">Antigramma brasiliensis </t>
    </r>
    <r>
      <rPr>
        <sz val="10"/>
        <color theme="1"/>
        <rFont val="Arial"/>
        <family val="2"/>
      </rPr>
      <t>(Sw.) T. Moore</t>
    </r>
  </si>
  <si>
    <t>Dichorisandra spp.</t>
  </si>
  <si>
    <t>Ctenitis spp.</t>
  </si>
  <si>
    <r>
      <t xml:space="preserve">Didymochlaena truncatula </t>
    </r>
    <r>
      <rPr>
        <sz val="10"/>
        <color theme="1"/>
        <rFont val="Arial"/>
        <family val="2"/>
      </rPr>
      <t>(Sw.) J. Smith</t>
    </r>
  </si>
  <si>
    <r>
      <t>Lastreopsis effusa</t>
    </r>
    <r>
      <rPr>
        <sz val="10"/>
        <color theme="1"/>
        <rFont val="Arial"/>
        <family val="2"/>
      </rPr>
      <t xml:space="preserve"> (Sw.) Tindale</t>
    </r>
  </si>
  <si>
    <r>
      <t xml:space="preserve">Megalastrum connexum </t>
    </r>
    <r>
      <rPr>
        <sz val="10"/>
        <color theme="1"/>
        <rFont val="Arial"/>
        <family val="2"/>
      </rPr>
      <t>(Kaulf.) A.R. Sm.</t>
    </r>
  </si>
  <si>
    <r>
      <t xml:space="preserve">Sauroglossum nitidum </t>
    </r>
    <r>
      <rPr>
        <sz val="10"/>
        <color theme="1"/>
        <rFont val="Arial"/>
        <family val="2"/>
      </rPr>
      <t>(Vell.) Schltr.</t>
    </r>
  </si>
  <si>
    <t>Pteris deflexa Link.</t>
  </si>
  <si>
    <t>PLANTIO HERBÁCEAS</t>
  </si>
  <si>
    <t>QUANTIDADE</t>
  </si>
  <si>
    <t>DATA</t>
  </si>
  <si>
    <t>PLANTIO EPÍFITAS</t>
  </si>
  <si>
    <t>(Cham.) Glassman</t>
  </si>
  <si>
    <t>(L.) Sleumer</t>
  </si>
  <si>
    <t xml:space="preserve"> Heliocarpus popayanensis</t>
  </si>
  <si>
    <t xml:space="preserve">Lem. </t>
  </si>
  <si>
    <t>(A.St.-Hil.) A.Juss. ex Mart.</t>
  </si>
  <si>
    <t>Prunus myrtifolia</t>
  </si>
  <si>
    <t>(L.) Urb.</t>
  </si>
  <si>
    <t>(A.St-Hil) Ravenna</t>
  </si>
  <si>
    <t xml:space="preserve">Kunth &amp; C.D.Bouché </t>
  </si>
  <si>
    <t>(Cav.) Benth.</t>
  </si>
  <si>
    <t>(Aubl.) A.DC.</t>
  </si>
  <si>
    <t>(A. St.-Hill.) Ravenna</t>
  </si>
  <si>
    <t>Erythroxylum deciduum</t>
  </si>
  <si>
    <t>Eugenia burkartiana</t>
  </si>
  <si>
    <t>(Sw.) R.Br. ex Roem. &amp; Schult.</t>
  </si>
  <si>
    <t>(Baill.) Bürger, Lanj. &amp; Boer</t>
  </si>
  <si>
    <t>(L.) D.Don ex Steud.</t>
  </si>
  <si>
    <t>(A.St.-Hil., A.Juss. &amp; Cambess.) Radlk.</t>
  </si>
  <si>
    <t>Citharexylum solanaceum</t>
  </si>
  <si>
    <t>Nees &amp; Mart.</t>
  </si>
  <si>
    <t>Ocotea diospyrifolia</t>
  </si>
  <si>
    <t>Vasconcellea quercifolia</t>
  </si>
  <si>
    <t>Andrews</t>
  </si>
  <si>
    <t>Xylosma ciliatifolia</t>
  </si>
  <si>
    <t>(Clos) Eichler</t>
  </si>
  <si>
    <t>(Kunth.) Nees</t>
  </si>
  <si>
    <t>(Spreng.) Nees</t>
  </si>
  <si>
    <t>A.St.-Hil. &amp; Naud.</t>
  </si>
  <si>
    <t>(Molina) Kuntze</t>
  </si>
  <si>
    <t>Afzel. ex Sabine</t>
  </si>
  <si>
    <t>(Schldt.) H. Rainer</t>
  </si>
  <si>
    <t>A. St.- Hil.</t>
  </si>
  <si>
    <t>Kosterm.</t>
  </si>
  <si>
    <t>J.C.Mikan</t>
  </si>
  <si>
    <t>Tabernaemontana catharinensis</t>
  </si>
  <si>
    <t>Crotalaria micans</t>
  </si>
  <si>
    <t>Link</t>
  </si>
  <si>
    <t xml:space="preserve">Mimosa bimucronata </t>
  </si>
  <si>
    <t>Chenopodium ambrosioides</t>
  </si>
  <si>
    <t>(Vell.) Arráb. ex Steud.</t>
  </si>
  <si>
    <t>(Mart. &amp; Zucc.) A. Robyns</t>
  </si>
  <si>
    <t>Acianthera saurocephala</t>
  </si>
  <si>
    <t>(Lodd.) Pridgeon &amp; M.W.Chase</t>
  </si>
  <si>
    <t>Ocotea silvestris</t>
  </si>
  <si>
    <t>Vattimo</t>
  </si>
  <si>
    <t>(Griseb.) Lillo</t>
  </si>
  <si>
    <t xml:space="preserve">Pouteria beaurepairei </t>
  </si>
  <si>
    <t>Adenesky-Filho, E.; Bonaldi, R.A.; Dias, J. &amp; Ariati, V.</t>
  </si>
  <si>
    <t>Bonaldi, R.A. &amp; Ariati, V.</t>
  </si>
  <si>
    <t>Adenesky-Filho, E.; Bonaldi, R.A., &amp;  Ariati, V.</t>
  </si>
  <si>
    <t>Adenesky-Filho, E.; Bonaldi, R.A. &amp; Ariati, V.</t>
  </si>
  <si>
    <t>Bonaldi, R.A. &amp;  Ariati, V.</t>
  </si>
  <si>
    <t>Bonaldi, R.A.; Ariati, V. &amp; Adenesky-Filho, E.</t>
  </si>
  <si>
    <t>Bonaldi, R.A.; Ariati, V. &amp;  Adenesky-Filho, E.</t>
  </si>
  <si>
    <t>Ariati, V.; Lozano, E.D. &amp; Michelon, C.</t>
  </si>
  <si>
    <t>Ariati, V. &amp; Adnesky-Filho, E.</t>
  </si>
  <si>
    <t>Bonaldi, R.A. &amp; Michelon, C.</t>
  </si>
  <si>
    <t>Lozano, E.D. &amp; Ariati, V.</t>
  </si>
  <si>
    <t>Bonaldi, R.A. &amp; Perret, L.</t>
  </si>
  <si>
    <t>Bonaldi, R.A.  &amp; Lozano, E.D.</t>
  </si>
  <si>
    <t>Bonaldi, R.A. &amp; Canestraro, B.K.</t>
  </si>
  <si>
    <t>Selusniaki, M. &amp; Bonaldi, R.A.</t>
  </si>
  <si>
    <t>Bochorny, T. &amp;Bonaldi, R.A.</t>
  </si>
  <si>
    <t>Bonaldi, R.A. &amp; Bochorny, T.</t>
  </si>
  <si>
    <t>Bochorny, T. &amp; Bonaldi, R.A.</t>
  </si>
  <si>
    <t>Bochorny, T. &amp; Canestraro, B.K.</t>
  </si>
  <si>
    <t>Lozano, E.D. &amp; Selusniaki, M.</t>
  </si>
  <si>
    <t>Perret, L. &amp;Ariati, V.</t>
  </si>
  <si>
    <t>Bochorny,T. &amp; Perret,L.</t>
  </si>
  <si>
    <t>Lozano, E. D. &amp; Bochorny, T.</t>
  </si>
  <si>
    <t>Perret. L.</t>
  </si>
  <si>
    <t>Perret. L. &amp; Canestraro, B. K.</t>
  </si>
  <si>
    <t xml:space="preserve">Canestraro, B.K.; Lozano, E.D. &amp; Michelon, C. </t>
  </si>
  <si>
    <t>Bochorny,T.; Michelon,C. &amp; Lozano, E.D.</t>
  </si>
  <si>
    <t>Perret., L.</t>
  </si>
  <si>
    <t>Michelon,C. &amp; Adenesky-Filho,E.</t>
  </si>
  <si>
    <t>Bornancin,E.</t>
  </si>
  <si>
    <t>Bochorny, T. &amp; Cardoso, C.</t>
  </si>
  <si>
    <t>Marinero, F. Bochorny, T.</t>
  </si>
  <si>
    <t>Marinero, F. &amp; Carneiro, J.</t>
  </si>
  <si>
    <t>Amaral, V.T.</t>
  </si>
  <si>
    <t>Michelon, C. &amp; Canestraro, B.K.</t>
  </si>
  <si>
    <t>10/09/2011</t>
  </si>
  <si>
    <t>08/2011</t>
  </si>
  <si>
    <t>sem data</t>
  </si>
  <si>
    <t>09/2011</t>
  </si>
  <si>
    <t>25/11/2011</t>
  </si>
  <si>
    <t>05/12/2011</t>
  </si>
  <si>
    <t>s/data</t>
  </si>
  <si>
    <t>out/2011</t>
  </si>
  <si>
    <t>Ago/2011</t>
  </si>
  <si>
    <t>11/11/2011</t>
  </si>
  <si>
    <t>01/12/2011</t>
  </si>
  <si>
    <t>24/09/2011</t>
  </si>
  <si>
    <t>12/01/2011</t>
  </si>
  <si>
    <t>set/2011</t>
  </si>
  <si>
    <t>dez/2011</t>
  </si>
  <si>
    <t>08/12/2011</t>
  </si>
  <si>
    <t>28/11/2011</t>
  </si>
  <si>
    <t>09/12/2011</t>
  </si>
  <si>
    <t>17/12/2011</t>
  </si>
  <si>
    <t>12/11/2011</t>
  </si>
  <si>
    <t>25/09/2012</t>
  </si>
  <si>
    <t>17/10/2011</t>
  </si>
  <si>
    <t>19/12/2011</t>
  </si>
  <si>
    <t>16/12/2011</t>
  </si>
  <si>
    <t>jul/2011</t>
  </si>
  <si>
    <t>29/11/2011</t>
  </si>
  <si>
    <t>13/12/2011</t>
  </si>
  <si>
    <t>12/12/2011</t>
  </si>
  <si>
    <t>22/12/2011</t>
  </si>
  <si>
    <t>06/12/2011</t>
  </si>
  <si>
    <t>20/12/2011</t>
  </si>
  <si>
    <t>05/01/2012</t>
  </si>
  <si>
    <t>21/12/2011</t>
  </si>
  <si>
    <t>01/11/2012</t>
  </si>
  <si>
    <t>28/12/2011</t>
  </si>
  <si>
    <t>09/01/2012</t>
  </si>
  <si>
    <t>15/12/2011</t>
  </si>
  <si>
    <t>17/01/2012</t>
  </si>
  <si>
    <t>16/01/2012</t>
  </si>
  <si>
    <t>10/12/2011</t>
  </si>
  <si>
    <t>18/01/2012</t>
  </si>
  <si>
    <t>08/10/2012</t>
  </si>
  <si>
    <t>20/01/2012</t>
  </si>
  <si>
    <t>19/01/2012</t>
  </si>
  <si>
    <t>24/01/2012</t>
  </si>
  <si>
    <t>07/02/2012</t>
  </si>
  <si>
    <t>2001</t>
  </si>
  <si>
    <t>08/02/2012</t>
  </si>
  <si>
    <t>fev/2012</t>
  </si>
  <si>
    <t>24/02/2012</t>
  </si>
  <si>
    <t>28/02/2012</t>
  </si>
  <si>
    <t>20/03/2012</t>
  </si>
  <si>
    <t>14/03/2012</t>
  </si>
  <si>
    <t>19/03/2012</t>
  </si>
  <si>
    <t>08/03/2012</t>
  </si>
  <si>
    <t>25/03/2012</t>
  </si>
  <si>
    <t>29/03/2012</t>
  </si>
  <si>
    <t>28/03/2012</t>
  </si>
  <si>
    <t>26/03/2012</t>
  </si>
  <si>
    <t>15/02/2012</t>
  </si>
  <si>
    <t>04/04/2012</t>
  </si>
  <si>
    <t>09/04/2012</t>
  </si>
  <si>
    <t>12/04/2012</t>
  </si>
  <si>
    <t>02/05/2012</t>
  </si>
  <si>
    <t>Rapanea gardneriana</t>
  </si>
  <si>
    <t xml:space="preserve">Leptotes bicolor </t>
  </si>
  <si>
    <t>(Vell.) de la Sota</t>
  </si>
  <si>
    <t>(Langsd. E Fisch.) A. R.Sm.</t>
  </si>
  <si>
    <t>Hook. E Arn.</t>
  </si>
  <si>
    <t>Guillemin. Ex Benth.</t>
  </si>
  <si>
    <t>(Spreng.) J.F. Macbr.</t>
  </si>
  <si>
    <t>(Sch.Bip.) Baker</t>
  </si>
  <si>
    <t>Erythroxylum decidum</t>
  </si>
  <si>
    <t xml:space="preserve">Manettia luteorubra </t>
  </si>
  <si>
    <t>(Vell.) Benth.</t>
  </si>
  <si>
    <t>(B.L.Rob.) R.M.King &amp; H.Rob.</t>
  </si>
  <si>
    <t>Mart. ex O. Berg</t>
  </si>
  <si>
    <t>Poepp. &amp; Endl.</t>
  </si>
  <si>
    <t>Santalaceae</t>
  </si>
  <si>
    <t xml:space="preserve">Calyptranthes grandifolia </t>
  </si>
  <si>
    <t>(Cham. &amp; Schltdl.) D.Dietr.</t>
  </si>
  <si>
    <t xml:space="preserve">(O.Berg) D.Legrand </t>
  </si>
  <si>
    <t>Chodat.</t>
  </si>
  <si>
    <t xml:space="preserve">(L.) Morong </t>
  </si>
  <si>
    <t>Ocotea dyospyrifolia</t>
  </si>
  <si>
    <t>Campomanesia eugenioides</t>
  </si>
  <si>
    <t>(Cambess.) D.Legrand</t>
  </si>
  <si>
    <t>(A.St.-Hil.) A. Juss. Ex Mart.</t>
  </si>
  <si>
    <t>(Pohl ex DC.) Eichler</t>
  </si>
  <si>
    <t>(Vell.) A.M.G. Azevedo &amp; H.C. Lima</t>
  </si>
  <si>
    <t>(Spreng.) H.Rob.</t>
  </si>
  <si>
    <t xml:space="preserve">Pithecoctenium echinatum </t>
  </si>
  <si>
    <t> (Cham.) Müll.Arg.</t>
  </si>
  <si>
    <t xml:space="preserve">Myrcia retorta </t>
  </si>
  <si>
    <t xml:space="preserve"> Myrtaceae</t>
  </si>
  <si>
    <t>Rhamnus sphaerosperma</t>
  </si>
  <si>
    <t xml:space="preserve">Rollinia sylvatica </t>
  </si>
  <si>
    <t>(E.Morren) Baker</t>
  </si>
  <si>
    <t>Vernonanthura tweediana</t>
  </si>
  <si>
    <t>(Baker) H. Rob.</t>
  </si>
  <si>
    <t>Maytenus aquifolia</t>
  </si>
  <si>
    <t>(Klotzsch) Müll.Arg.</t>
  </si>
  <si>
    <t xml:space="preserve">Sebastiania klotzschiana </t>
  </si>
  <si>
    <t>(Pohl) D.Don</t>
  </si>
  <si>
    <t>(L.) Roxb.</t>
  </si>
  <si>
    <t>Rollinia rugulosa</t>
  </si>
  <si>
    <t>Leucena leucocephala</t>
  </si>
  <si>
    <t>(Lam.) de Wit</t>
  </si>
  <si>
    <t>Miq</t>
  </si>
  <si>
    <t>Bernardia pulchella</t>
  </si>
  <si>
    <t>(Baill.) Müll.Arg.</t>
  </si>
  <si>
    <t>(Cham.) Cogn.</t>
  </si>
  <si>
    <t>(Klotzsch) A.DC.</t>
  </si>
  <si>
    <t>Schott</t>
  </si>
  <si>
    <t>H. Wendl. ex Regel</t>
  </si>
  <si>
    <t>(Miq.)Miq.</t>
  </si>
  <si>
    <t>(L.) L.G.Lohmann</t>
  </si>
  <si>
    <t xml:space="preserve">Hook. </t>
  </si>
  <si>
    <t>(Fée) Abbiatti</t>
  </si>
  <si>
    <t>(L.) Pic. Serm.</t>
  </si>
  <si>
    <t xml:space="preserve">Tillandsia pohliana </t>
  </si>
  <si>
    <t>Mez in Mart. Eichler &amp; Urb.</t>
  </si>
  <si>
    <t> (Vell.) Engl.</t>
  </si>
  <si>
    <t>(L.) Lellinger</t>
  </si>
  <si>
    <t xml:space="preserve"> Planch.</t>
  </si>
  <si>
    <t>Mart. Ex Miq.</t>
  </si>
  <si>
    <t>Poincianella pluviosa var. peltophoroides</t>
  </si>
  <si>
    <t>(Benth.) L.P. Queiroz</t>
  </si>
  <si>
    <t>Mollinedia elegans</t>
  </si>
  <si>
    <t>(Kaulf.) C.Presl</t>
  </si>
  <si>
    <t>(Mett. ex Kuhn) H.Christ</t>
  </si>
  <si>
    <t xml:space="preserve">Mill.  </t>
  </si>
  <si>
    <t>Humb. &amp; Bonpl. ex Willd.</t>
  </si>
  <si>
    <t> (Sw.) Small</t>
  </si>
  <si>
    <t>N.Murak &amp; R.C.Moran</t>
  </si>
  <si>
    <t>(Rich.) H.S. Irwin &amp; Barneby</t>
  </si>
  <si>
    <t>(Cham. &amp; Schltdl.) Benth.</t>
  </si>
  <si>
    <t>Dolichandra unguis-cati</t>
  </si>
  <si>
    <t>(L.) L.G. Lohmann</t>
  </si>
  <si>
    <t xml:space="preserve">Cham. </t>
  </si>
  <si>
    <t>(Mart) O.E. Schulz</t>
  </si>
  <si>
    <t>(Fée) R. C. Moran</t>
  </si>
  <si>
    <t>(Kunze) C. Presl</t>
  </si>
  <si>
    <t>(Raddi) Ching</t>
  </si>
  <si>
    <t>(Sw.) Copel.</t>
  </si>
  <si>
    <t>(L.)Kunze</t>
  </si>
  <si>
    <t>(Vell.) Miq.</t>
  </si>
  <si>
    <t>(Schltdl.) H.Rainer</t>
  </si>
  <si>
    <t xml:space="preserve">Eupodium kawlfusii </t>
  </si>
  <si>
    <t>(J.Sm.) Hook.</t>
  </si>
  <si>
    <t>(A.St.-Hil.) K.Schum.</t>
  </si>
  <si>
    <t>(L.) Proctor</t>
  </si>
  <si>
    <t xml:space="preserve">(Cham. &amp; Schltd.) Micheli </t>
  </si>
  <si>
    <t>Pabstiella arcuata"amarela"</t>
  </si>
  <si>
    <t>(Haw.) Britton &amp; Rose</t>
  </si>
  <si>
    <t xml:space="preserve">Reissek </t>
  </si>
  <si>
    <t xml:space="preserve">(A.St.-Hil.) Taub. </t>
  </si>
  <si>
    <t>Spreng..</t>
  </si>
  <si>
    <t>(Baill.) L.B.Sm. &amp; Downs</t>
  </si>
  <si>
    <t>Thunb.</t>
  </si>
  <si>
    <t xml:space="preserve">(Spreng..) Müll.Arg. </t>
  </si>
  <si>
    <t>Anathalls cf. linearifolia</t>
  </si>
  <si>
    <t xml:space="preserve">(Cogn.) Pridgeon &amp; M.W.Chase </t>
  </si>
  <si>
    <t>Vattimo-Gil</t>
  </si>
  <si>
    <t>Peyr.</t>
  </si>
  <si>
    <t>Pera bovata</t>
  </si>
  <si>
    <t>Carmich.</t>
  </si>
  <si>
    <t xml:space="preserve">Fée </t>
  </si>
  <si>
    <t xml:space="preserve">(Raddi) Alston </t>
  </si>
  <si>
    <t xml:space="preserve">(Alston) de la Sota </t>
  </si>
  <si>
    <t>(Klotzsch) Baill.</t>
  </si>
  <si>
    <t>(Barb.Rodr.) R. Singer, S. Koehler &amp; Carnevali</t>
  </si>
  <si>
    <t xml:space="preserve">Thelypteris serrata </t>
  </si>
  <si>
    <t xml:space="preserve">Sinningia aggregata </t>
  </si>
  <si>
    <t xml:space="preserve"> (Ker Gawl.) Wiehler</t>
  </si>
  <si>
    <t>Olyra latifolia</t>
  </si>
  <si>
    <t>Cyperus sp.</t>
  </si>
  <si>
    <t>(Lindlm.) M.G.Price</t>
  </si>
  <si>
    <t>Amarylidaceae</t>
  </si>
  <si>
    <t>(Langsd. &amp; Fisch.) I. Sm.</t>
  </si>
  <si>
    <t>Adenesky-Filho, E. &amp; Bonaldi, R.A.; Dias, J. &amp; Ariati, V.</t>
  </si>
  <si>
    <t>Ariati, V.; Adenesky-Filho, E. &amp; Bonaldi, R.A. &amp; Dias, J.</t>
  </si>
  <si>
    <t>Bonaldi, R.A.; Adenesky-Filho, E.; Dias, J. &amp; Ariati, V.</t>
  </si>
  <si>
    <t>Dias, J.; Bonaldi, R.A.; Adenesky-Filho, E. &amp; Ariati, V.</t>
  </si>
  <si>
    <t>Ariati, V.; Dias, J.; Bonaldi, R.A. &amp; Adenesky-Filho, E.</t>
  </si>
  <si>
    <t>Bonaldi, R.A.; Adenesky-Filho, E. &amp; Ariati, V.</t>
  </si>
  <si>
    <t>Ariati, V.;  Bonaldi, R.A. &amp; Adenesky-Filho, E.</t>
  </si>
  <si>
    <t>Adenesky-Filho, E. &amp; Bonaldi, R.A. &amp;  Ariati, V.</t>
  </si>
  <si>
    <t>Bonaldi, R.A.; Adenesky-Filho, E. &amp;  Ariati, V.</t>
  </si>
  <si>
    <t>Bonaldi, R.A. ; Adenesky-Filho, E. &amp; Ariati, V.</t>
  </si>
  <si>
    <t>Ariati, V.; Bonaldi, R.A. &amp; Adenesky-Filho, E.</t>
  </si>
  <si>
    <t>Adenesky-Filho, E.; Ariati, V. &amp; Bonaldi, R.A.</t>
  </si>
  <si>
    <t>Ariati, V.; Adenesky-Filho, E. &amp; Bonaldi, R.A.</t>
  </si>
  <si>
    <t>Bonaldi, R.A. &amp; Lozano, E.D.</t>
  </si>
  <si>
    <t>Ariati, V. &amp;  Lozano, E.D.</t>
  </si>
  <si>
    <t>Selusniaki, M. &amp; Lozano, E.D.</t>
  </si>
  <si>
    <t>Michelon, C. &amp; Bonaldi, R.A.</t>
  </si>
  <si>
    <t>Canestraro, B.K..; Ariati, V. &amp; Bonaldi, R.A.</t>
  </si>
  <si>
    <t>Bonaldi, R.A. &amp; Canestraro, B.K..</t>
  </si>
  <si>
    <t>Selusniaki, M.; Ariati, V.;Michelon, C. &amp; Bonaldi, R.A.</t>
  </si>
  <si>
    <t>Michelon, C. &amp; Selusniaki, M.</t>
  </si>
  <si>
    <t>Canestraro, B.K.; Lozano, E.D. &amp; Michelo, C.</t>
  </si>
  <si>
    <t>Ariati, V. &amp; Selusniaki, M.</t>
  </si>
  <si>
    <t>Michelon, C. &amp;  Bochorny, T.</t>
  </si>
  <si>
    <t>Bochorny, T. &amp;  Perret, L.</t>
  </si>
  <si>
    <t>Michelon, C.;Bochorny, T. &amp; Lozano,E.D</t>
  </si>
  <si>
    <t>Canestraro, B.K</t>
  </si>
  <si>
    <t>Canestraro, B.K &amp; Ariati, V.</t>
  </si>
  <si>
    <t>Michelon. C. &amp; Bonaldi, R.A.</t>
  </si>
  <si>
    <t>Canestraro, B.K.; Michelon, C. &amp; Lozano, E.D.</t>
  </si>
  <si>
    <t>Canestraro, B.K. &amp; Bonaldi, R.A.</t>
  </si>
  <si>
    <t>Canestraro, B.K.; Lozano, E.D.; Perret, L.</t>
  </si>
  <si>
    <t>Bochorny, T. Michelon, C.</t>
  </si>
  <si>
    <t>Michelon, C.; Lozano, E.D.</t>
  </si>
  <si>
    <t>Michelon, C. &amp; Kersten, R.A.</t>
  </si>
  <si>
    <t>Bochorny, T. et al.</t>
  </si>
  <si>
    <t>Michelon, C.;Ariati, V.</t>
  </si>
  <si>
    <t>Michelon, C.; Kersten,R.A.</t>
  </si>
  <si>
    <t>Michelon, C.;Kersten,R.A.</t>
  </si>
  <si>
    <t>Canestraro, B.K.; Ariati, V.; Lozano, E.D.</t>
  </si>
  <si>
    <t>Canestraro, B.K.; Lozano, E.D. &amp; Ariati, V.</t>
  </si>
  <si>
    <t>Canestraro, B.K.; Bonaldi, R.A. &amp; Michelon, C.</t>
  </si>
  <si>
    <t xml:space="preserve">Canestraro, B.K.; Michelon, C. </t>
  </si>
  <si>
    <t>Canestraro, B.K. &amp; Michelon, C.</t>
  </si>
  <si>
    <t>Adenesky- Filho, E.; Bonaldi, R.A.</t>
  </si>
  <si>
    <t>Michelon, C. &amp; Canestraro, B.K. &amp; Lozano, E.D.</t>
  </si>
  <si>
    <t>Canestraro, B.K.; Lozano, E.D. &amp;Michelon, C.</t>
  </si>
  <si>
    <t>Barisson, J. &amp; Jarduli,L.</t>
  </si>
  <si>
    <t>Bochorny, T.; Lozano, E.D.; Perret, L. &amp; Canestraro, B.K.</t>
  </si>
  <si>
    <t>Bochorny, T.; Lozano, E.D.; Michelon, C. &amp; Perret, L.</t>
  </si>
  <si>
    <t>Michelon, C.; Bochorny, T. &amp; Lozano, E.D.</t>
  </si>
  <si>
    <t>Canestraro, B.K..</t>
  </si>
  <si>
    <t>Michelon, C.; Lozano, E.D. &amp; Canestraro, B.K.</t>
  </si>
  <si>
    <t>Lozano,E.D; &amp; Bonaldi, R.A.</t>
  </si>
  <si>
    <t>Bochorny, C. &amp; Michelon, C.</t>
  </si>
  <si>
    <t>Cotarelli, V</t>
  </si>
  <si>
    <t>Marcelo &amp; Claudemir</t>
  </si>
  <si>
    <t>Michelon. C. &amp; Bochorny, T.</t>
  </si>
  <si>
    <t>Canestraro, B.K.; Bonaldi, R.A.; Selusniaki, M. &amp; Bochorny, T.</t>
  </si>
  <si>
    <t>Bochorny, T.; Marinero, F. &amp; Lima, M.R.</t>
  </si>
  <si>
    <t>Canestraro, B.K. &amp; Selusniaki, M.</t>
  </si>
  <si>
    <t>Lozano, E.D.; Canestraro, B.K..; Michelon, C.</t>
  </si>
  <si>
    <t>Michelon, C. &amp; Adenesku-Filho, E.</t>
  </si>
  <si>
    <t>Carneiro, J. &amp; Lima, M.R.</t>
  </si>
  <si>
    <t>Citadella, P.</t>
  </si>
  <si>
    <t>Lima, M.R. &amp; Selusniaki, M.</t>
  </si>
  <si>
    <t>Michelon, C,</t>
  </si>
  <si>
    <t>Carneiro, J. &amp; Marineiro, F.</t>
  </si>
  <si>
    <t>Frhese, F.</t>
  </si>
  <si>
    <t>Lima, M.R.; Adenesky-Filho, E. &amp; Perret, L.</t>
  </si>
  <si>
    <t>AMARYLLIDACEAE (3)</t>
  </si>
  <si>
    <t>ARALIACEAE (6)</t>
  </si>
  <si>
    <t>BIXACEAE (1)</t>
  </si>
  <si>
    <t>CACTACEAE (10)</t>
  </si>
  <si>
    <t>CARYOPHYLACEAE (2)</t>
  </si>
  <si>
    <t>DILLENIACEAE (1)</t>
  </si>
  <si>
    <t>Dalechampia scandens</t>
  </si>
  <si>
    <t>GESNERIACEAE (5)</t>
  </si>
  <si>
    <t>LAMIACEAE (5)</t>
  </si>
  <si>
    <t>LOGANIACEAE (2)</t>
  </si>
  <si>
    <t>LORANTHACEAE (1)</t>
  </si>
  <si>
    <t>LYCOPODIACEAE (6)</t>
  </si>
  <si>
    <t>MELASTOMATACEAE (11)</t>
  </si>
  <si>
    <t>Leandra sp.</t>
  </si>
  <si>
    <t>Neomitranthes glomerata</t>
  </si>
  <si>
    <t>NYCTAGINACEAE (6)</t>
  </si>
  <si>
    <t>ONAGRACEAE (4)</t>
  </si>
  <si>
    <t>PIPERACEAE (23)</t>
  </si>
  <si>
    <t>POACEAE (33)</t>
  </si>
  <si>
    <t>PODOSTEMACEAE (1)</t>
  </si>
  <si>
    <t>POLYGONACEAE (5)</t>
  </si>
  <si>
    <t>PORTULACEAE (3)</t>
  </si>
  <si>
    <t>ROSACEAE (5)</t>
  </si>
  <si>
    <t>SALICACEAE (8)</t>
  </si>
  <si>
    <t>SCROPHULARIACEAE (1)</t>
  </si>
  <si>
    <t>SMILACACEAE (3)</t>
  </si>
  <si>
    <t>VERBENACEAE (12)</t>
  </si>
  <si>
    <t>VOCHYSIACEAE (1)</t>
  </si>
  <si>
    <t>ZINGIBERACEAE (1)</t>
  </si>
  <si>
    <t>Philodendrum bipinnatifidum Schott</t>
  </si>
  <si>
    <t>Acanthostachys strobilacea (Schult. &amp; Schult.f.) Klotzsch</t>
  </si>
  <si>
    <t>Aechmea disticantha Lem.</t>
  </si>
  <si>
    <t>Aechmea recurvata  (Klotzsch) L.B.Sm.</t>
  </si>
  <si>
    <t>Billbergia nutans H.H.Wendl. ex Regel</t>
  </si>
  <si>
    <t>Tillandsia tenuifolia L.</t>
  </si>
  <si>
    <t>Tillandsia usneoides (L.) L.</t>
  </si>
  <si>
    <t>Vriesea flava A.F.Costa et al.</t>
  </si>
  <si>
    <t>Vriesea friburguensis Mez</t>
  </si>
  <si>
    <t>Vriesea gigantea Gaudich.</t>
  </si>
  <si>
    <t>Vriesea sp.</t>
  </si>
  <si>
    <t>Hatiora salicornioides (Haw.) Britton &amp; Rose</t>
  </si>
  <si>
    <t>Lepismium houlletianum (Lem.) Barthlott</t>
  </si>
  <si>
    <t>Lepismium lumbricoides (Lem.) Barthlott</t>
  </si>
  <si>
    <t>Lepismium warmingianum (K.Schum.) Barthlott</t>
  </si>
  <si>
    <t>Rhipsalis cereuscula Haw.</t>
  </si>
  <si>
    <t>Rhipsalis floccosa Salm-Dyck ex Pfeiff.</t>
  </si>
  <si>
    <t>Elaphoglossum macrophyllum  (Mett. ex Kuhn) Christ</t>
  </si>
  <si>
    <t>Sinningia douglasii (Lindl.) Chautems</t>
  </si>
  <si>
    <t>Huperzia mandiocana (Raddi) Trevis.</t>
  </si>
  <si>
    <t>Acianthera aphthosa (Lindl.) Pridgeon &amp; M.W.Chase</t>
  </si>
  <si>
    <t>Acianthera hygrophila (Barb.Rodr.) Pridgeon &amp; M.W.Chase</t>
  </si>
  <si>
    <t>Acianthera leptotifolia (Barb.Rodr.) Pridgeon &amp; M.W.Chase</t>
  </si>
  <si>
    <t>Acianthera pubescens (Lindl.) Pridgeon &amp; M.W.Chase</t>
  </si>
  <si>
    <t>Acianthera sonderiana  (Rchb.f.) Pridgeon &amp; M.W.Chase</t>
  </si>
  <si>
    <t>Anathallis obovata (Lindl.) Pridgeon &amp; M.W.Chase</t>
  </si>
  <si>
    <t>Barbosella cogniauxiana (Speg. &amp; Kraenzl.) Schltr.</t>
  </si>
  <si>
    <t>Brasiliorchis consanguinea (Klotzsch) R.B.Singer et al.</t>
  </si>
  <si>
    <t>Brasiliorchis crysantha (Barb.Rodr.) R.B.Singer et al.</t>
  </si>
  <si>
    <t>Brasiliorchis porphyrostele (Rchb.f.) R.B.Singer et al.</t>
  </si>
  <si>
    <t>Bulbophyllum peri Schltr.</t>
  </si>
  <si>
    <t>Campyloneurum autrobrasilianum (Alston) de la Sota</t>
  </si>
  <si>
    <t>Christensonella paranaensis (Barb.Rodr.) S.Koehler</t>
  </si>
  <si>
    <t>Coppensia flexuosa  (Sims) Campacci</t>
  </si>
  <si>
    <t>Cyrtopodium palmifrons Rchb.f. &amp; Warm.</t>
  </si>
  <si>
    <t>Encyclia patens Hook.</t>
  </si>
  <si>
    <t>Epidendrum cristatum Ruiz &amp; Pav.</t>
  </si>
  <si>
    <t>Epidendrum pseudodifforme Hoehne &amp; Schltr.</t>
  </si>
  <si>
    <t>Isabelia virginalis Barb.Rodr.</t>
  </si>
  <si>
    <t>Isochilus linearis (Jacq.) R.Br.</t>
  </si>
  <si>
    <t>Leptotes bicolor Lindl.</t>
  </si>
  <si>
    <t>Leptotes unicolor Barb.Rodr.</t>
  </si>
  <si>
    <t>Lophiaris pumila (Lindl.) Braem </t>
  </si>
  <si>
    <t>Miltonia flavescens (Lindl.) Lindl.</t>
  </si>
  <si>
    <t>Octomeria micrantha Barb.Rodr.</t>
  </si>
  <si>
    <t>Octomeria pinicola Barb.Rodr.</t>
  </si>
  <si>
    <t>Pabstiella arcuata (Lindl.) Luer</t>
  </si>
  <si>
    <t>Pabstiella tripterantha (Rchb.f.) F.Barros</t>
  </si>
  <si>
    <t>Polystachia concreta (Jacq.) Garay &amp; Sweet</t>
  </si>
  <si>
    <t>Specklinia grobyi (Batem. ex Lindl.) F.Barros</t>
  </si>
  <si>
    <t>Stanhopea lietzei (Regel) Schltr.</t>
  </si>
  <si>
    <t>Stelis intermedia Poepp. &amp; Endl.</t>
  </si>
  <si>
    <t>Trizeuxis falcata Lindl.</t>
  </si>
  <si>
    <t>Zigostates lunata Lindl.</t>
  </si>
  <si>
    <t>Peperomia circinnata Link</t>
  </si>
  <si>
    <t>Peperomia tetraphylla (G.Forst.) Hook. &amp; Arn.</t>
  </si>
  <si>
    <t>Vittaria lineata (L.) Smith.</t>
  </si>
  <si>
    <t>Ctenitis sp.</t>
  </si>
  <si>
    <t>Sem procedência</t>
  </si>
  <si>
    <t>Cyclopogon sp. (P4R)</t>
  </si>
  <si>
    <t>Lastreopsis effusa (Sw.) Tindale</t>
  </si>
  <si>
    <t>Eupodium kaulfussii</t>
  </si>
  <si>
    <t>Corymborkis flava (Sw.) Kuntze</t>
  </si>
  <si>
    <t>Diplazium asplenioides (Kunze) C.Presl.</t>
  </si>
  <si>
    <t>Calathea spp.</t>
  </si>
  <si>
    <t>Cyclopogon congestus Hoehne</t>
  </si>
  <si>
    <t>Sauroglossum nitidum (Vell.) Schltr.</t>
  </si>
  <si>
    <t>Philodendron appendiculatum Nadruz &amp; Mayo</t>
  </si>
  <si>
    <t>Doryopteris majestosa Yesilyurt</t>
  </si>
  <si>
    <t>Hippeastrum reticulatum Herb.</t>
  </si>
  <si>
    <t>Anemia phyllitidis (L.) Sw.</t>
  </si>
  <si>
    <t>Begonia fischerii (espinhuda)</t>
  </si>
  <si>
    <r>
      <t xml:space="preserve">Begonia </t>
    </r>
    <r>
      <rPr>
        <sz val="10"/>
        <color theme="1"/>
        <rFont val="Arial"/>
        <family val="2"/>
      </rPr>
      <t>sp. (vermelha)</t>
    </r>
  </si>
  <si>
    <t>Blechnum gracile Kaulf.</t>
  </si>
  <si>
    <t>Thelytperis amambayensis</t>
  </si>
  <si>
    <t>BENEFICIAMENTO XILOTECA</t>
  </si>
  <si>
    <t>Cecropiaceae</t>
  </si>
  <si>
    <t>Lonchocarpus subglaucescens Mart. ex Benth.</t>
  </si>
  <si>
    <t>Centrolobium tomentosum Guill. ex Benth.</t>
  </si>
  <si>
    <t>Holocalyx balansae Mich.</t>
  </si>
  <si>
    <t>Lonchocarpus campestris Mart. ex Benth.</t>
  </si>
  <si>
    <t xml:space="preserve">Piptadenia gonoacantha (Mart.) J.F. Macbr. </t>
  </si>
  <si>
    <t>Cordia americana (L.) Gottsb. &amp; J.S. Mill.</t>
  </si>
  <si>
    <t>Schinus terebinthifolius Raddi</t>
  </si>
  <si>
    <t xml:space="preserve">Campomanesia xanthocarpa O. Berg </t>
  </si>
  <si>
    <t>Casearia obliqua Spreng.</t>
  </si>
  <si>
    <t>Cecropia pachystachya Trec.</t>
  </si>
  <si>
    <t>Machaerium nictitans (Vell.) Benth.</t>
  </si>
  <si>
    <t>Myrocarpus frondosus M. Allemão</t>
  </si>
  <si>
    <t>Matayba elaeagnoides Radlk.</t>
  </si>
  <si>
    <t>Araucaria angustifolia (Bertol.) O. Kuntze</t>
  </si>
  <si>
    <t xml:space="preserve">0529701/7338659 </t>
  </si>
  <si>
    <t xml:space="preserve">0535976/7328633 </t>
  </si>
  <si>
    <t xml:space="preserve">0534141/7328894 </t>
  </si>
  <si>
    <t xml:space="preserve">0527689/7338844 </t>
  </si>
  <si>
    <t xml:space="preserve">0527688/7338843 </t>
  </si>
  <si>
    <t xml:space="preserve">0572688/7338847 </t>
  </si>
  <si>
    <t xml:space="preserve">0527691/7338831 </t>
  </si>
  <si>
    <t>0527840/7339396</t>
  </si>
  <si>
    <t>0527840/7339395</t>
  </si>
  <si>
    <t xml:space="preserve">0527840/7339395 </t>
  </si>
  <si>
    <t xml:space="preserve">0527326/7335518 </t>
  </si>
  <si>
    <t xml:space="preserve">0526978/7339138 </t>
  </si>
  <si>
    <t xml:space="preserve">0527272/7339134 </t>
  </si>
  <si>
    <t>0527151/7339171</t>
  </si>
  <si>
    <t xml:space="preserve">0527174/7335587 </t>
  </si>
  <si>
    <t>0527176/7335588</t>
  </si>
  <si>
    <t>INDETERMINADA</t>
  </si>
  <si>
    <t>Myrtaceae sp.</t>
  </si>
  <si>
    <t>MELASTOMATACEAE</t>
  </si>
  <si>
    <t>AQUIFOLIACEAE</t>
  </si>
  <si>
    <r>
      <t xml:space="preserve">Asplenium auriculatum </t>
    </r>
    <r>
      <rPr>
        <sz val="12"/>
        <color theme="1"/>
        <rFont val="Times New Roman"/>
        <family val="1"/>
      </rPr>
      <t>Sw.</t>
    </r>
  </si>
  <si>
    <r>
      <rPr>
        <i/>
        <sz val="12"/>
        <color theme="1"/>
        <rFont val="Times New Roman"/>
        <family val="1"/>
      </rPr>
      <t xml:space="preserve">Asplenium mucronatum </t>
    </r>
    <r>
      <rPr>
        <sz val="12"/>
        <color theme="1"/>
        <rFont val="Times New Roman"/>
        <family val="1"/>
      </rPr>
      <t>C. Presl</t>
    </r>
  </si>
  <si>
    <r>
      <t xml:space="preserve">Asplenium scandicinum </t>
    </r>
    <r>
      <rPr>
        <sz val="12"/>
        <color theme="1"/>
        <rFont val="Times New Roman"/>
        <family val="1"/>
      </rPr>
      <t>Kaulf.</t>
    </r>
  </si>
  <si>
    <r>
      <t xml:space="preserve">Blechnum acutum </t>
    </r>
    <r>
      <rPr>
        <sz val="12"/>
        <color theme="1"/>
        <rFont val="Times New Roman"/>
        <family val="1"/>
      </rPr>
      <t>(Desv.) Mett.</t>
    </r>
  </si>
  <si>
    <r>
      <rPr>
        <i/>
        <sz val="12"/>
        <color theme="1"/>
        <rFont val="Times New Roman"/>
        <family val="1"/>
      </rPr>
      <t>Acanthostachis strobilacea</t>
    </r>
    <r>
      <rPr>
        <sz val="12"/>
        <color theme="1"/>
        <rFont val="Times New Roman"/>
        <family val="1"/>
      </rPr>
      <t xml:space="preserve"> (Schult. f.) Klotzsch </t>
    </r>
  </si>
  <si>
    <r>
      <rPr>
        <i/>
        <sz val="12"/>
        <color theme="1"/>
        <rFont val="Times New Roman"/>
        <family val="1"/>
      </rPr>
      <t xml:space="preserve">Aechmea bromeliifolia </t>
    </r>
    <r>
      <rPr>
        <sz val="12"/>
        <color theme="1"/>
        <rFont val="Times New Roman"/>
        <family val="1"/>
      </rPr>
      <t>(Rudge.) Baker</t>
    </r>
  </si>
  <si>
    <r>
      <rPr>
        <i/>
        <sz val="12"/>
        <color theme="1"/>
        <rFont val="Times New Roman"/>
        <family val="1"/>
      </rPr>
      <t>Aechmea recurvata</t>
    </r>
    <r>
      <rPr>
        <sz val="12"/>
        <color theme="1"/>
        <rFont val="Times New Roman"/>
        <family val="1"/>
      </rPr>
      <t xml:space="preserve"> (Klotzsch) L.B. Sm.</t>
    </r>
  </si>
  <si>
    <r>
      <rPr>
        <i/>
        <sz val="12"/>
        <color theme="1"/>
        <rFont val="Times New Roman"/>
        <family val="1"/>
      </rPr>
      <t>Aechmea</t>
    </r>
    <r>
      <rPr>
        <sz val="12"/>
        <color theme="1"/>
        <rFont val="Times New Roman"/>
        <family val="1"/>
      </rPr>
      <t xml:space="preserve"> sp.</t>
    </r>
  </si>
  <si>
    <r>
      <rPr>
        <i/>
        <sz val="12"/>
        <color theme="1"/>
        <rFont val="Times New Roman"/>
        <family val="1"/>
      </rPr>
      <t>Billbergia zebrina </t>
    </r>
    <r>
      <rPr>
        <sz val="12"/>
        <color theme="1"/>
        <rFont val="Times New Roman"/>
        <family val="1"/>
      </rPr>
      <t>(Herb.) Lindl.</t>
    </r>
  </si>
  <si>
    <r>
      <rPr>
        <i/>
        <sz val="12"/>
        <color theme="1"/>
        <rFont val="Times New Roman"/>
        <family val="1"/>
      </rPr>
      <t>Canistrum cyathiforme</t>
    </r>
    <r>
      <rPr>
        <sz val="12"/>
        <color theme="1"/>
        <rFont val="Times New Roman"/>
        <family val="1"/>
      </rPr>
      <t> (Vell.) Mez</t>
    </r>
  </si>
  <si>
    <r>
      <t xml:space="preserve">Aechmea recurvata </t>
    </r>
    <r>
      <rPr>
        <sz val="12"/>
        <color theme="1"/>
        <rFont val="Times New Roman"/>
        <family val="1"/>
      </rPr>
      <t>(Klotzsch) L.B.Sm.</t>
    </r>
  </si>
  <si>
    <r>
      <rPr>
        <i/>
        <sz val="12"/>
        <color theme="1"/>
        <rFont val="Times New Roman"/>
        <family val="1"/>
      </rPr>
      <t>Nidularium procerum</t>
    </r>
    <r>
      <rPr>
        <sz val="12"/>
        <color theme="1"/>
        <rFont val="Times New Roman"/>
        <family val="1"/>
      </rPr>
      <t>Lindm.</t>
    </r>
  </si>
  <si>
    <r>
      <t xml:space="preserve">Tillandsia tenuifolia </t>
    </r>
    <r>
      <rPr>
        <sz val="12"/>
        <color theme="1"/>
        <rFont val="Times New Roman"/>
        <family val="1"/>
      </rPr>
      <t>L.</t>
    </r>
  </si>
  <si>
    <r>
      <rPr>
        <i/>
        <sz val="12"/>
        <color theme="1"/>
        <rFont val="Times New Roman"/>
        <family val="1"/>
      </rPr>
      <t xml:space="preserve">Tillandsia geminiflora </t>
    </r>
    <r>
      <rPr>
        <sz val="12"/>
        <color theme="1"/>
        <rFont val="Times New Roman"/>
        <family val="1"/>
      </rPr>
      <t>Brongn.</t>
    </r>
  </si>
  <si>
    <r>
      <t xml:space="preserve">Rhipsalis floccosa </t>
    </r>
    <r>
      <rPr>
        <sz val="12"/>
        <color theme="1"/>
        <rFont val="Times New Roman"/>
        <family val="1"/>
      </rPr>
      <t>Salm-Dyck ex Pfeiff.</t>
    </r>
  </si>
  <si>
    <r>
      <t xml:space="preserve">Sinningia douglasii </t>
    </r>
    <r>
      <rPr>
        <sz val="12"/>
        <color theme="1"/>
        <rFont val="Times New Roman"/>
        <family val="1"/>
      </rPr>
      <t>(Lindl.) Chautems</t>
    </r>
  </si>
  <si>
    <r>
      <t xml:space="preserve">Acianthera leptotifolia </t>
    </r>
    <r>
      <rPr>
        <sz val="12"/>
        <color theme="1"/>
        <rFont val="Times New Roman"/>
        <family val="1"/>
      </rPr>
      <t>(Barb.Rodr.) Pridgeon &amp; M.W.Chase</t>
    </r>
  </si>
  <si>
    <r>
      <t xml:space="preserve">Acianthera pubescens </t>
    </r>
    <r>
      <rPr>
        <sz val="12"/>
        <color theme="1"/>
        <rFont val="Times New Roman"/>
        <family val="1"/>
      </rPr>
      <t>(Lindl.) Pridgeon &amp; M.W.Chase</t>
    </r>
  </si>
  <si>
    <r>
      <t xml:space="preserve">Baptistonia cornigera </t>
    </r>
    <r>
      <rPr>
        <sz val="12"/>
        <color theme="1"/>
        <rFont val="Times New Roman"/>
        <family val="1"/>
      </rPr>
      <t>(Lindl.) Chiron &amp; V.P.Castro</t>
    </r>
  </si>
  <si>
    <r>
      <rPr>
        <i/>
        <sz val="12"/>
        <color theme="1"/>
        <rFont val="Times New Roman"/>
        <family val="1"/>
      </rPr>
      <t>Tillandsia pohliana</t>
    </r>
    <r>
      <rPr>
        <sz val="12"/>
        <color theme="1"/>
        <rFont val="Times New Roman"/>
        <family val="1"/>
      </rPr>
      <t xml:space="preserve"> Mez</t>
    </r>
  </si>
  <si>
    <r>
      <t xml:space="preserve">Campylocentrum aromaticum </t>
    </r>
    <r>
      <rPr>
        <sz val="12"/>
        <color theme="1"/>
        <rFont val="Times New Roman"/>
        <family val="1"/>
      </rPr>
      <t>Barb.Rodr.</t>
    </r>
  </si>
  <si>
    <r>
      <t>Tillandsia streptocarpa</t>
    </r>
    <r>
      <rPr>
        <sz val="12"/>
        <color theme="1"/>
        <rFont val="Times New Roman"/>
        <family val="1"/>
      </rPr>
      <t xml:space="preserve"> Barker</t>
    </r>
  </si>
  <si>
    <r>
      <rPr>
        <i/>
        <sz val="12"/>
        <color theme="1"/>
        <rFont val="Times New Roman"/>
        <family val="1"/>
      </rPr>
      <t>Tillandsia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tenuifolia</t>
    </r>
    <r>
      <rPr>
        <sz val="12"/>
        <color theme="1"/>
        <rFont val="Times New Roman"/>
        <family val="1"/>
      </rPr>
      <t xml:space="preserve"> L.</t>
    </r>
  </si>
  <si>
    <r>
      <rPr>
        <i/>
        <sz val="12"/>
        <color theme="1"/>
        <rFont val="Times New Roman"/>
        <family val="1"/>
      </rPr>
      <t>Tillandsia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usneoides</t>
    </r>
    <r>
      <rPr>
        <sz val="12"/>
        <color theme="1"/>
        <rFont val="Times New Roman"/>
        <family val="1"/>
      </rPr>
      <t xml:space="preserve"> (L.) L.</t>
    </r>
  </si>
  <si>
    <r>
      <t xml:space="preserve">Epidendrum pseudodifforme </t>
    </r>
    <r>
      <rPr>
        <sz val="12"/>
        <color theme="1"/>
        <rFont val="Times New Roman"/>
        <family val="1"/>
      </rPr>
      <t>Hoehne &amp; Schltr.</t>
    </r>
  </si>
  <si>
    <r>
      <t xml:space="preserve">Isochilus linearis </t>
    </r>
    <r>
      <rPr>
        <sz val="12"/>
        <color theme="1"/>
        <rFont val="Times New Roman"/>
        <family val="1"/>
      </rPr>
      <t>(Jacq.) R.Br.</t>
    </r>
  </si>
  <si>
    <r>
      <t xml:space="preserve">Vriesea inflata </t>
    </r>
    <r>
      <rPr>
        <sz val="12"/>
        <color theme="1"/>
        <rFont val="Times New Roman"/>
        <family val="1"/>
      </rPr>
      <t>(Wawra) Wawra</t>
    </r>
  </si>
  <si>
    <r>
      <t xml:space="preserve">Leptotes unicolor </t>
    </r>
    <r>
      <rPr>
        <sz val="12"/>
        <color theme="1"/>
        <rFont val="Times New Roman"/>
        <family val="1"/>
      </rPr>
      <t>Barb.Rodr.</t>
    </r>
  </si>
  <si>
    <r>
      <t xml:space="preserve">Vriesea </t>
    </r>
    <r>
      <rPr>
        <sz val="12"/>
        <color theme="1"/>
        <rFont val="Times New Roman"/>
        <family val="1"/>
      </rPr>
      <t>sp.</t>
    </r>
  </si>
  <si>
    <r>
      <t xml:space="preserve">Octomeria pinicola </t>
    </r>
    <r>
      <rPr>
        <sz val="12"/>
        <color theme="1"/>
        <rFont val="Times New Roman"/>
        <family val="1"/>
      </rPr>
      <t>Barb.Rodr.</t>
    </r>
  </si>
  <si>
    <r>
      <rPr>
        <i/>
        <sz val="12"/>
        <color theme="1"/>
        <rFont val="Times New Roman"/>
        <family val="1"/>
      </rPr>
      <t>Epiphyllum phyllanthus</t>
    </r>
    <r>
      <rPr>
        <sz val="12"/>
        <color theme="1"/>
        <rFont val="Times New Roman"/>
        <family val="1"/>
      </rPr>
      <t xml:space="preserve"> (L.) Haw.</t>
    </r>
  </si>
  <si>
    <r>
      <rPr>
        <i/>
        <sz val="12"/>
        <color theme="1"/>
        <rFont val="Times New Roman"/>
        <family val="1"/>
      </rPr>
      <t>Hatiora salicornioides</t>
    </r>
    <r>
      <rPr>
        <sz val="12"/>
        <color theme="1"/>
        <rFont val="Times New Roman"/>
        <family val="1"/>
      </rPr>
      <t> (Haw.) Britton &amp; Rose</t>
    </r>
  </si>
  <si>
    <r>
      <rPr>
        <i/>
        <sz val="12"/>
        <color theme="1"/>
        <rFont val="Times New Roman"/>
        <family val="1"/>
      </rPr>
      <t>Lepismium cruciforme</t>
    </r>
    <r>
      <rPr>
        <sz val="12"/>
        <color theme="1"/>
        <rFont val="Times New Roman"/>
        <family val="1"/>
      </rPr>
      <t xml:space="preserve"> (Vell.) Miq.</t>
    </r>
  </si>
  <si>
    <r>
      <rPr>
        <i/>
        <sz val="12"/>
        <color theme="1"/>
        <rFont val="Times New Roman"/>
        <family val="1"/>
      </rPr>
      <t>Lepismium houlletianum</t>
    </r>
    <r>
      <rPr>
        <sz val="12"/>
        <color theme="1"/>
        <rFont val="Times New Roman"/>
        <family val="1"/>
      </rPr>
      <t xml:space="preserve"> (Lem.) Barthlott</t>
    </r>
  </si>
  <si>
    <r>
      <rPr>
        <i/>
        <sz val="12"/>
        <color theme="1"/>
        <rFont val="Times New Roman"/>
        <family val="1"/>
      </rPr>
      <t xml:space="preserve">Pereskia aculeata </t>
    </r>
    <r>
      <rPr>
        <sz val="12"/>
        <color theme="1"/>
        <rFont val="Times New Roman"/>
        <family val="1"/>
      </rPr>
      <t>Mill.</t>
    </r>
  </si>
  <si>
    <r>
      <t xml:space="preserve">Rhipsalis cereuscula </t>
    </r>
    <r>
      <rPr>
        <sz val="12"/>
        <color theme="1"/>
        <rFont val="Times New Roman"/>
        <family val="1"/>
      </rPr>
      <t>Haworth.</t>
    </r>
  </si>
  <si>
    <r>
      <rPr>
        <i/>
        <sz val="12"/>
        <color theme="1"/>
        <rFont val="Times New Roman"/>
        <family val="1"/>
      </rPr>
      <t>Rhipsalis</t>
    </r>
    <r>
      <rPr>
        <sz val="12"/>
        <color theme="1"/>
        <rFont val="Times New Roman"/>
        <family val="1"/>
      </rPr>
      <t xml:space="preserve"> spp.</t>
    </r>
  </si>
  <si>
    <r>
      <rPr>
        <i/>
        <sz val="12"/>
        <color theme="1"/>
        <rFont val="Times New Roman"/>
        <family val="1"/>
      </rPr>
      <t>Sinningia douglasii</t>
    </r>
    <r>
      <rPr>
        <sz val="12"/>
        <color theme="1"/>
        <rFont val="Times New Roman"/>
        <family val="1"/>
      </rPr>
      <t> (Lindl.) Chautems</t>
    </r>
  </si>
  <si>
    <r>
      <t xml:space="preserve">Tillandsia aeranthos </t>
    </r>
    <r>
      <rPr>
        <sz val="12"/>
        <color theme="1"/>
        <rFont val="Times New Roman"/>
        <family val="1"/>
      </rPr>
      <t>(Loisel.) L.B.Sm.</t>
    </r>
  </si>
  <si>
    <r>
      <t xml:space="preserve">Tillandsia geminiflora </t>
    </r>
    <r>
      <rPr>
        <sz val="12"/>
        <color theme="1"/>
        <rFont val="Times New Roman"/>
        <family val="1"/>
      </rPr>
      <t>Brongn.</t>
    </r>
  </si>
  <si>
    <r>
      <t xml:space="preserve">Huperzia acerosa </t>
    </r>
    <r>
      <rPr>
        <sz val="12"/>
        <color theme="1"/>
        <rFont val="Times New Roman"/>
        <family val="1"/>
      </rPr>
      <t>(Sw.) Holub</t>
    </r>
  </si>
  <si>
    <r>
      <rPr>
        <i/>
        <sz val="12"/>
        <color theme="1"/>
        <rFont val="Times New Roman"/>
        <family val="1"/>
      </rPr>
      <t>Acianthera aphthosa</t>
    </r>
    <r>
      <rPr>
        <sz val="12"/>
        <color theme="1"/>
        <rFont val="Times New Roman"/>
        <family val="1"/>
      </rPr>
      <t> (Lindl.) Pridgeon &amp; M.W. Chase</t>
    </r>
  </si>
  <si>
    <r>
      <t xml:space="preserve">Tillandsia usneoides </t>
    </r>
    <r>
      <rPr>
        <sz val="12"/>
        <color theme="1"/>
        <rFont val="Times New Roman"/>
        <family val="1"/>
      </rPr>
      <t>(L.) L.</t>
    </r>
  </si>
  <si>
    <r>
      <t xml:space="preserve">Vriesea flava </t>
    </r>
    <r>
      <rPr>
        <sz val="12"/>
        <color theme="1"/>
        <rFont val="Times New Roman"/>
        <family val="1"/>
      </rPr>
      <t>And.Costa, H.Luther &amp; Wand.</t>
    </r>
  </si>
  <si>
    <r>
      <t xml:space="preserve">Vriesea friburguensis </t>
    </r>
    <r>
      <rPr>
        <sz val="12"/>
        <color theme="1"/>
        <rFont val="Times New Roman"/>
        <family val="1"/>
      </rPr>
      <t>Mez</t>
    </r>
  </si>
  <si>
    <r>
      <t xml:space="preserve">Acianthera hygrophila </t>
    </r>
    <r>
      <rPr>
        <sz val="12"/>
        <color theme="1"/>
        <rFont val="Times New Roman"/>
        <family val="1"/>
      </rPr>
      <t>(Barb. Rodr.) Luer</t>
    </r>
  </si>
  <si>
    <r>
      <rPr>
        <i/>
        <sz val="12"/>
        <color theme="1"/>
        <rFont val="Times New Roman"/>
        <family val="1"/>
      </rPr>
      <t>Acianthera luteola</t>
    </r>
    <r>
      <rPr>
        <sz val="12"/>
        <color theme="1"/>
        <rFont val="Times New Roman"/>
        <family val="1"/>
      </rPr>
      <t> (Lindl.) Pridgeon &amp; M.W. Chase</t>
    </r>
  </si>
  <si>
    <r>
      <rPr>
        <i/>
        <sz val="12"/>
        <color theme="1"/>
        <rFont val="Times New Roman"/>
        <family val="1"/>
      </rPr>
      <t>Acianthera pubescens</t>
    </r>
    <r>
      <rPr>
        <sz val="12"/>
        <color theme="1"/>
        <rFont val="Times New Roman"/>
        <family val="1"/>
      </rPr>
      <t> (Lindl.) Pridgeon &amp; M.W. Chase</t>
    </r>
  </si>
  <si>
    <r>
      <t xml:space="preserve">Lepismium warmingianum </t>
    </r>
    <r>
      <rPr>
        <sz val="12"/>
        <color theme="1"/>
        <rFont val="Times New Roman"/>
        <family val="1"/>
      </rPr>
      <t xml:space="preserve">(K.Schum.) Barthlott </t>
    </r>
  </si>
  <si>
    <r>
      <rPr>
        <i/>
        <sz val="12"/>
        <color theme="1"/>
        <rFont val="Times New Roman"/>
        <family val="1"/>
      </rPr>
      <t>Acianthera recurva</t>
    </r>
    <r>
      <rPr>
        <sz val="12"/>
        <color theme="1"/>
        <rFont val="Times New Roman"/>
        <family val="1"/>
      </rPr>
      <t xml:space="preserve"> (Lindl.) Pridgeon &amp; M.W. Chase</t>
    </r>
  </si>
  <si>
    <r>
      <t xml:space="preserve">Rhipsalis cereuscula </t>
    </r>
    <r>
      <rPr>
        <sz val="12"/>
        <color theme="1"/>
        <rFont val="Times New Roman"/>
        <family val="1"/>
      </rPr>
      <t>Haw.</t>
    </r>
  </si>
  <si>
    <r>
      <rPr>
        <i/>
        <sz val="12"/>
        <color theme="1"/>
        <rFont val="Times New Roman"/>
        <family val="1"/>
      </rPr>
      <t>Acianthera saundersiana</t>
    </r>
    <r>
      <rPr>
        <sz val="12"/>
        <color theme="1"/>
        <rFont val="Times New Roman"/>
        <family val="1"/>
      </rPr>
      <t> (Rchb. f.) Pridgeon &amp; M.W. Chase</t>
    </r>
  </si>
  <si>
    <r>
      <rPr>
        <i/>
        <sz val="12"/>
        <color theme="1"/>
        <rFont val="Times New Roman"/>
        <family val="1"/>
      </rPr>
      <t>Anathallis obovata</t>
    </r>
    <r>
      <rPr>
        <sz val="12"/>
        <color theme="1"/>
        <rFont val="Times New Roman"/>
        <family val="1"/>
      </rPr>
      <t> (Lindl.) Pridgeon &amp; M.W. Chase</t>
    </r>
  </si>
  <si>
    <r>
      <t xml:space="preserve">Acianthera saundersiana </t>
    </r>
    <r>
      <rPr>
        <sz val="12"/>
        <color theme="1"/>
        <rFont val="Times New Roman"/>
        <family val="1"/>
      </rPr>
      <t>(Rchb.f.) Pridgeon &amp; M.W.Chase</t>
    </r>
  </si>
  <si>
    <r>
      <t xml:space="preserve">Anathallis obovata </t>
    </r>
    <r>
      <rPr>
        <sz val="12"/>
        <color theme="1"/>
        <rFont val="Times New Roman"/>
        <family val="1"/>
      </rPr>
      <t>(Lindl.) Pridgeon &amp; M.W.Chase</t>
    </r>
  </si>
  <si>
    <r>
      <rPr>
        <i/>
        <sz val="12"/>
        <color theme="1"/>
        <rFont val="Times New Roman"/>
        <family val="1"/>
      </rPr>
      <t>Bulbophyllum regnellii </t>
    </r>
    <r>
      <rPr>
        <sz val="12"/>
        <color theme="1"/>
        <rFont val="Times New Roman"/>
        <family val="1"/>
      </rPr>
      <t>Rchb. f.</t>
    </r>
  </si>
  <si>
    <r>
      <rPr>
        <i/>
        <sz val="12"/>
        <color theme="1"/>
        <rFont val="Times New Roman"/>
        <family val="1"/>
      </rPr>
      <t xml:space="preserve">Bulbophyllum perii </t>
    </r>
    <r>
      <rPr>
        <sz val="12"/>
        <color theme="1"/>
        <rFont val="Times New Roman"/>
        <family val="1"/>
      </rPr>
      <t>Schltr.</t>
    </r>
  </si>
  <si>
    <r>
      <t xml:space="preserve">Capanemia superflua </t>
    </r>
    <r>
      <rPr>
        <sz val="12"/>
        <color theme="1"/>
        <rFont val="Times New Roman"/>
        <family val="1"/>
      </rPr>
      <t>(Rchb.f.) Garay</t>
    </r>
  </si>
  <si>
    <r>
      <rPr>
        <i/>
        <sz val="12"/>
        <color theme="1"/>
        <rFont val="Times New Roman"/>
        <family val="1"/>
      </rPr>
      <t xml:space="preserve">Campylocentrum grisebachii </t>
    </r>
    <r>
      <rPr>
        <sz val="12"/>
        <color theme="1"/>
        <rFont val="Times New Roman"/>
        <family val="1"/>
      </rPr>
      <t>Cogn.</t>
    </r>
  </si>
  <si>
    <r>
      <t xml:space="preserve">Encyclia patens </t>
    </r>
    <r>
      <rPr>
        <sz val="12"/>
        <color theme="1"/>
        <rFont val="Times New Roman"/>
        <family val="1"/>
      </rPr>
      <t>Hook.</t>
    </r>
  </si>
  <si>
    <r>
      <rPr>
        <i/>
        <sz val="12"/>
        <color theme="1"/>
        <rFont val="Times New Roman"/>
        <family val="1"/>
      </rPr>
      <t>Cyclopogon congestus</t>
    </r>
    <r>
      <rPr>
        <sz val="12"/>
        <color theme="1"/>
        <rFont val="Times New Roman"/>
        <family val="1"/>
      </rPr>
      <t xml:space="preserve"> Hoehne</t>
    </r>
  </si>
  <si>
    <r>
      <rPr>
        <i/>
        <sz val="12"/>
        <color theme="1"/>
        <rFont val="Times New Roman"/>
        <family val="1"/>
      </rPr>
      <t>Cyrtopodium palmifrons</t>
    </r>
    <r>
      <rPr>
        <sz val="12"/>
        <color theme="1"/>
        <rFont val="Times New Roman"/>
        <family val="1"/>
      </rPr>
      <t> Rchb. f. &amp; Warm.</t>
    </r>
  </si>
  <si>
    <r>
      <t xml:space="preserve">Leptotes bicolor </t>
    </r>
    <r>
      <rPr>
        <sz val="12"/>
        <color theme="1"/>
        <rFont val="Times New Roman"/>
        <family val="1"/>
      </rPr>
      <t>Lindl.</t>
    </r>
  </si>
  <si>
    <r>
      <rPr>
        <i/>
        <sz val="12"/>
        <color theme="1"/>
        <rFont val="Times New Roman"/>
        <family val="1"/>
      </rPr>
      <t>Encyclia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patens</t>
    </r>
    <r>
      <rPr>
        <sz val="12"/>
        <color theme="1"/>
        <rFont val="Times New Roman"/>
        <family val="1"/>
      </rPr>
      <t xml:space="preserve"> Hook.</t>
    </r>
  </si>
  <si>
    <r>
      <t xml:space="preserve">Miltonia flavescens </t>
    </r>
    <r>
      <rPr>
        <sz val="12"/>
        <color theme="1"/>
        <rFont val="Times New Roman"/>
        <family val="1"/>
      </rPr>
      <t xml:space="preserve"> (Lindl.) Lindl.</t>
    </r>
  </si>
  <si>
    <r>
      <t xml:space="preserve">Octomeria micrantha </t>
    </r>
    <r>
      <rPr>
        <sz val="12"/>
        <color theme="1"/>
        <rFont val="Times New Roman"/>
        <family val="1"/>
      </rPr>
      <t>Barb.Rodr.</t>
    </r>
  </si>
  <si>
    <r>
      <t xml:space="preserve">Epidendrum henschenii </t>
    </r>
    <r>
      <rPr>
        <sz val="12"/>
        <color theme="1"/>
        <rFont val="Times New Roman"/>
        <family val="1"/>
      </rPr>
      <t>Barb.Rodr.</t>
    </r>
  </si>
  <si>
    <r>
      <t>Epidendrum pseudodifforme</t>
    </r>
    <r>
      <rPr>
        <sz val="12"/>
        <color theme="1"/>
        <rFont val="Times New Roman"/>
        <family val="1"/>
      </rPr>
      <t xml:space="preserve"> Hoehne &amp; Schltr.</t>
    </r>
  </si>
  <si>
    <r>
      <t xml:space="preserve">Grandiphyllum hians </t>
    </r>
    <r>
      <rPr>
        <sz val="12"/>
        <color theme="1"/>
        <rFont val="Times New Roman"/>
        <family val="1"/>
      </rPr>
      <t>(Lindl.) Docha Neto</t>
    </r>
  </si>
  <si>
    <r>
      <t xml:space="preserve">Pabstiella arcuata </t>
    </r>
    <r>
      <rPr>
        <sz val="12"/>
        <color theme="1"/>
        <rFont val="Times New Roman"/>
        <family val="1"/>
      </rPr>
      <t>(Lindl.) Luer</t>
    </r>
  </si>
  <si>
    <r>
      <t xml:space="preserve">Pabstiella tripterantha </t>
    </r>
    <r>
      <rPr>
        <sz val="12"/>
        <color theme="1"/>
        <rFont val="Times New Roman"/>
        <family val="1"/>
      </rPr>
      <t>(Rchb.f.) F.Barros</t>
    </r>
  </si>
  <si>
    <r>
      <rPr>
        <i/>
        <sz val="12"/>
        <color theme="1"/>
        <rFont val="Times New Roman"/>
        <family val="1"/>
      </rPr>
      <t>Isabelia virginalis</t>
    </r>
    <r>
      <rPr>
        <sz val="12"/>
        <color theme="1"/>
        <rFont val="Times New Roman"/>
        <family val="1"/>
      </rPr>
      <t xml:space="preserve"> Barb.Rodr.</t>
    </r>
  </si>
  <si>
    <r>
      <t xml:space="preserve">Isabelia pulchella </t>
    </r>
    <r>
      <rPr>
        <sz val="12"/>
        <color theme="1"/>
        <rFont val="Times New Roman"/>
        <family val="1"/>
      </rPr>
      <t>(Kraenzl.) C.Van den Berg &amp; M.W.Chase</t>
    </r>
  </si>
  <si>
    <r>
      <rPr>
        <i/>
        <sz val="12"/>
        <color theme="1"/>
        <rFont val="Times New Roman"/>
        <family val="1"/>
      </rPr>
      <t>Isochilus linearis</t>
    </r>
    <r>
      <rPr>
        <sz val="12"/>
        <color theme="1"/>
        <rFont val="Times New Roman"/>
        <family val="1"/>
      </rPr>
      <t xml:space="preserve"> (Jacq.) R. Br.</t>
    </r>
  </si>
  <si>
    <r>
      <t xml:space="preserve">Specklinia grobyi </t>
    </r>
    <r>
      <rPr>
        <sz val="12"/>
        <color theme="1"/>
        <rFont val="Times New Roman"/>
        <family val="1"/>
      </rPr>
      <t>(Bateman ex Lindl.) F.Barros</t>
    </r>
  </si>
  <si>
    <r>
      <t xml:space="preserve">Stanhopea lietzei </t>
    </r>
    <r>
      <rPr>
        <sz val="12"/>
        <color theme="1"/>
        <rFont val="Times New Roman"/>
        <family val="1"/>
      </rPr>
      <t>(Regel) Schltr.</t>
    </r>
  </si>
  <si>
    <r>
      <t xml:space="preserve">Stelis intermedia </t>
    </r>
    <r>
      <rPr>
        <sz val="12"/>
        <color theme="1"/>
        <rFont val="Times New Roman"/>
        <family val="1"/>
      </rPr>
      <t>Poepp. &amp; Endl.</t>
    </r>
  </si>
  <si>
    <r>
      <t xml:space="preserve">Peperomia hilariana </t>
    </r>
    <r>
      <rPr>
        <sz val="12"/>
        <color theme="1"/>
        <rFont val="Times New Roman"/>
        <family val="1"/>
      </rPr>
      <t>Miq.</t>
    </r>
  </si>
  <si>
    <r>
      <t xml:space="preserve">Peperomia tetraphylla </t>
    </r>
    <r>
      <rPr>
        <sz val="12"/>
        <color theme="1"/>
        <rFont val="Times New Roman"/>
        <family val="1"/>
      </rPr>
      <t>(G.Forst.) Hook. &amp; Arn.</t>
    </r>
  </si>
  <si>
    <r>
      <rPr>
        <i/>
        <sz val="12"/>
        <color theme="1"/>
        <rFont val="Times New Roman"/>
        <family val="1"/>
      </rPr>
      <t>Miltonia flavescens</t>
    </r>
    <r>
      <rPr>
        <sz val="12"/>
        <color theme="1"/>
        <rFont val="Times New Roman"/>
        <family val="1"/>
      </rPr>
      <t> Lindl.</t>
    </r>
  </si>
  <si>
    <r>
      <rPr>
        <i/>
        <sz val="12"/>
        <color theme="1"/>
        <rFont val="Times New Roman"/>
        <family val="1"/>
      </rPr>
      <t>Miltonia regnelli</t>
    </r>
    <r>
      <rPr>
        <sz val="12"/>
        <color theme="1"/>
        <rFont val="Times New Roman"/>
        <family val="1"/>
      </rPr>
      <t xml:space="preserve"> Rchb. f.</t>
    </r>
  </si>
  <si>
    <r>
      <rPr>
        <i/>
        <sz val="12"/>
        <color theme="1"/>
        <rFont val="Times New Roman"/>
        <family val="1"/>
      </rPr>
      <t>Ornithophora radicans</t>
    </r>
    <r>
      <rPr>
        <sz val="12"/>
        <color theme="1"/>
        <rFont val="Times New Roman"/>
        <family val="1"/>
      </rPr>
      <t> (Rchb. f.) Garay &amp; Pabst</t>
    </r>
  </si>
  <si>
    <r>
      <rPr>
        <i/>
        <sz val="12"/>
        <color theme="1"/>
        <rFont val="Times New Roman"/>
        <family val="1"/>
      </rPr>
      <t>Pabstiella arcuata</t>
    </r>
    <r>
      <rPr>
        <sz val="12"/>
        <color theme="1"/>
        <rFont val="Times New Roman"/>
        <family val="1"/>
      </rPr>
      <t> (Lindl.) Luer</t>
    </r>
  </si>
  <si>
    <r>
      <rPr>
        <i/>
        <sz val="12"/>
        <color theme="1"/>
        <rFont val="Times New Roman"/>
        <family val="1"/>
      </rPr>
      <t>Pabstiella triptheranta</t>
    </r>
    <r>
      <rPr>
        <sz val="12"/>
        <color theme="1"/>
        <rFont val="Times New Roman"/>
        <family val="1"/>
      </rPr>
      <t xml:space="preserve"> (Rchb. f.) F. Barros</t>
    </r>
  </si>
  <si>
    <r>
      <rPr>
        <i/>
        <sz val="12"/>
        <color theme="1"/>
        <rFont val="Times New Roman"/>
        <family val="1"/>
      </rPr>
      <t>Polystachya concreta</t>
    </r>
    <r>
      <rPr>
        <sz val="12"/>
        <color theme="1"/>
        <rFont val="Times New Roman"/>
        <family val="1"/>
      </rPr>
      <t> (Jacq.) Garay &amp; H.R. Sweet</t>
    </r>
  </si>
  <si>
    <r>
      <rPr>
        <i/>
        <sz val="12"/>
        <color theme="1"/>
        <rFont val="Times New Roman"/>
        <family val="1"/>
      </rPr>
      <t>Rodriguezia decora</t>
    </r>
    <r>
      <rPr>
        <sz val="12"/>
        <color theme="1"/>
        <rFont val="Times New Roman"/>
        <family val="1"/>
      </rPr>
      <t xml:space="preserve"> (Lem.) Rchb.f.</t>
    </r>
  </si>
  <si>
    <r>
      <rPr>
        <i/>
        <sz val="12"/>
        <color theme="1"/>
        <rFont val="Times New Roman"/>
        <family val="1"/>
      </rPr>
      <t>Sauroglossum nitidum</t>
    </r>
    <r>
      <rPr>
        <sz val="12"/>
        <color theme="1"/>
        <rFont val="Times New Roman"/>
        <family val="1"/>
      </rPr>
      <t xml:space="preserve"> (Vell.) Schltr.</t>
    </r>
  </si>
  <si>
    <r>
      <rPr>
        <i/>
        <sz val="12"/>
        <color theme="1"/>
        <rFont val="Times New Roman"/>
        <family val="1"/>
      </rPr>
      <t>Specklinia podoglossa</t>
    </r>
    <r>
      <rPr>
        <sz val="12"/>
        <color theme="1"/>
        <rFont val="Times New Roman"/>
        <family val="1"/>
      </rPr>
      <t xml:space="preserve"> (Hoehne) Luer</t>
    </r>
  </si>
  <si>
    <r>
      <rPr>
        <i/>
        <sz val="12"/>
        <color theme="1"/>
        <rFont val="Times New Roman"/>
        <family val="1"/>
      </rPr>
      <t>Stanhopea lietzei</t>
    </r>
    <r>
      <rPr>
        <sz val="12"/>
        <color theme="1"/>
        <rFont val="Times New Roman"/>
        <family val="1"/>
      </rPr>
      <t> (Regel) Schltr.</t>
    </r>
  </si>
  <si>
    <r>
      <t>Trichocentrum pumilum</t>
    </r>
    <r>
      <rPr>
        <sz val="12"/>
        <color theme="1"/>
        <rFont val="Times New Roman"/>
        <family val="1"/>
      </rPr>
      <t xml:space="preserve"> (Lindl.) M.W.Chase &amp; N.H.Williams</t>
    </r>
  </si>
  <si>
    <r>
      <rPr>
        <i/>
        <sz val="12"/>
        <color theme="1"/>
        <rFont val="Times New Roman"/>
        <family val="1"/>
      </rPr>
      <t>Warmingia eugenii</t>
    </r>
    <r>
      <rPr>
        <sz val="12"/>
        <color theme="1"/>
        <rFont val="Times New Roman"/>
        <family val="1"/>
      </rPr>
      <t xml:space="preserve"> Rchb. f</t>
    </r>
  </si>
  <si>
    <r>
      <rPr>
        <i/>
        <sz val="12"/>
        <color theme="1"/>
        <rFont val="Times New Roman"/>
        <family val="1"/>
      </rPr>
      <t>Zygostates lunata</t>
    </r>
    <r>
      <rPr>
        <sz val="12"/>
        <color theme="1"/>
        <rFont val="Times New Roman"/>
        <family val="1"/>
      </rPr>
      <t xml:space="preserve"> Lindl.</t>
    </r>
  </si>
  <si>
    <r>
      <rPr>
        <i/>
        <sz val="12"/>
        <color theme="1"/>
        <rFont val="Times New Roman"/>
        <family val="1"/>
      </rPr>
      <t>Peperomia psilostachya</t>
    </r>
    <r>
      <rPr>
        <sz val="12"/>
        <color theme="1"/>
        <rFont val="Times New Roman"/>
        <family val="1"/>
      </rPr>
      <t> C. DC.</t>
    </r>
  </si>
  <si>
    <r>
      <rPr>
        <i/>
        <sz val="12"/>
        <color theme="1"/>
        <rFont val="Times New Roman"/>
        <family val="1"/>
      </rPr>
      <t>Campyloneurum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nitidum</t>
    </r>
    <r>
      <rPr>
        <sz val="12"/>
        <color theme="1"/>
        <rFont val="Times New Roman"/>
        <family val="1"/>
      </rPr>
      <t xml:space="preserve"> (Kaulf.) C. Presl</t>
    </r>
  </si>
  <si>
    <r>
      <rPr>
        <i/>
        <sz val="12"/>
        <color theme="1"/>
        <rFont val="Times New Roman"/>
        <family val="1"/>
      </rPr>
      <t>Microgramma squamulosa</t>
    </r>
    <r>
      <rPr>
        <sz val="12"/>
        <color theme="1"/>
        <rFont val="Times New Roman"/>
        <family val="1"/>
      </rPr>
      <t> (Kaulf.) de la Sota</t>
    </r>
  </si>
  <si>
    <r>
      <rPr>
        <i/>
        <sz val="12"/>
        <color theme="1"/>
        <rFont val="Times New Roman"/>
        <family val="1"/>
      </rPr>
      <t>Microgramma vacciniifolia</t>
    </r>
    <r>
      <rPr>
        <sz val="12"/>
        <color theme="1"/>
        <rFont val="Times New Roman"/>
        <family val="1"/>
      </rPr>
      <t> (Langsd. &amp; Fisch.) Copel.</t>
    </r>
  </si>
  <si>
    <r>
      <t xml:space="preserve">Niphidium crassifolium </t>
    </r>
    <r>
      <rPr>
        <sz val="12"/>
        <color theme="1"/>
        <rFont val="Times New Roman"/>
        <family val="1"/>
      </rPr>
      <t>(L.) Lellinger</t>
    </r>
  </si>
  <si>
    <r>
      <rPr>
        <i/>
        <sz val="12"/>
        <color theme="1"/>
        <rFont val="Times New Roman"/>
        <family val="1"/>
      </rPr>
      <t>Pecluma pectinatiformis</t>
    </r>
    <r>
      <rPr>
        <sz val="12"/>
        <color theme="1"/>
        <rFont val="Times New Roman"/>
        <family val="1"/>
      </rPr>
      <t> (Lindm.) M.G. Price</t>
    </r>
  </si>
  <si>
    <r>
      <rPr>
        <i/>
        <sz val="12"/>
        <color theme="1"/>
        <rFont val="Times New Roman"/>
        <family val="1"/>
      </rPr>
      <t>Pecluma sicca</t>
    </r>
    <r>
      <rPr>
        <sz val="12"/>
        <color theme="1"/>
        <rFont val="Times New Roman"/>
        <family val="1"/>
      </rPr>
      <t> (Lindm.) M.G. Price</t>
    </r>
  </si>
  <si>
    <r>
      <rPr>
        <i/>
        <sz val="12"/>
        <color theme="1"/>
        <rFont val="Times New Roman"/>
        <family val="1"/>
      </rPr>
      <t>Pecluma truncorum</t>
    </r>
    <r>
      <rPr>
        <sz val="12"/>
        <color theme="1"/>
        <rFont val="Times New Roman"/>
        <family val="1"/>
      </rPr>
      <t> (Lindm.) M.G. Price</t>
    </r>
  </si>
  <si>
    <r>
      <rPr>
        <i/>
        <sz val="12"/>
        <color theme="1"/>
        <rFont val="Times New Roman"/>
        <family val="1"/>
      </rPr>
      <t>Pleopeltis hirsutissima</t>
    </r>
    <r>
      <rPr>
        <sz val="12"/>
        <color theme="1"/>
        <rFont val="Times New Roman"/>
        <family val="1"/>
      </rPr>
      <t> (Raddi) de la Sota</t>
    </r>
  </si>
  <si>
    <r>
      <rPr>
        <i/>
        <sz val="12"/>
        <color theme="1"/>
        <rFont val="Times New Roman"/>
        <family val="1"/>
      </rPr>
      <t>Pleopeltis pleopeltidis</t>
    </r>
    <r>
      <rPr>
        <sz val="12"/>
        <color theme="1"/>
        <rFont val="Times New Roman"/>
        <family val="1"/>
      </rPr>
      <t xml:space="preserve"> (Fée) de la Sota</t>
    </r>
  </si>
  <si>
    <r>
      <rPr>
        <i/>
        <sz val="12"/>
        <color theme="1"/>
        <rFont val="Times New Roman"/>
        <family val="1"/>
      </rPr>
      <t>Pleopeltis pleopeltifolia</t>
    </r>
    <r>
      <rPr>
        <sz val="12"/>
        <color theme="1"/>
        <rFont val="Times New Roman"/>
        <family val="1"/>
      </rPr>
      <t> (Raddi) Alston</t>
    </r>
  </si>
  <si>
    <r>
      <rPr>
        <i/>
        <sz val="12"/>
        <color theme="1"/>
        <rFont val="Times New Roman"/>
        <family val="1"/>
      </rPr>
      <t>Pleopeltis squalida</t>
    </r>
    <r>
      <rPr>
        <sz val="12"/>
        <color theme="1"/>
        <rFont val="Times New Roman"/>
        <family val="1"/>
      </rPr>
      <t> (Vell.) de la Sota</t>
    </r>
  </si>
  <si>
    <r>
      <t xml:space="preserve">Serpocaulon catharinae </t>
    </r>
    <r>
      <rPr>
        <sz val="12"/>
        <color theme="1"/>
        <rFont val="Times New Roman"/>
        <family val="1"/>
      </rPr>
      <t>(Langsd. &amp; Fisch.) A.R. Sm.</t>
    </r>
  </si>
  <si>
    <r>
      <rPr>
        <i/>
        <sz val="12"/>
        <color theme="1"/>
        <rFont val="Times New Roman"/>
        <family val="1"/>
      </rPr>
      <t xml:space="preserve">Vittaria lineata </t>
    </r>
    <r>
      <rPr>
        <sz val="12"/>
        <color theme="1"/>
        <rFont val="Times New Roman"/>
        <family val="1"/>
      </rPr>
      <t>L. (Sw.)</t>
    </r>
  </si>
  <si>
    <r>
      <t xml:space="preserve">Anemia phyllitidis </t>
    </r>
    <r>
      <rPr>
        <sz val="12"/>
        <color theme="1"/>
        <rFont val="Times New Roman"/>
        <family val="1"/>
      </rPr>
      <t>(L.) Sw.</t>
    </r>
  </si>
  <si>
    <r>
      <rPr>
        <i/>
        <sz val="12"/>
        <rFont val="Times New Roman"/>
        <family val="1"/>
      </rPr>
      <t>Asplenium claussenii</t>
    </r>
    <r>
      <rPr>
        <sz val="12"/>
        <rFont val="Times New Roman"/>
        <family val="1"/>
      </rPr>
      <t xml:space="preserve"> Hieron.</t>
    </r>
  </si>
  <si>
    <r>
      <t xml:space="preserve">Asplenium gastonis </t>
    </r>
    <r>
      <rPr>
        <sz val="12"/>
        <rFont val="Times New Roman"/>
        <family val="1"/>
      </rPr>
      <t>Fée</t>
    </r>
  </si>
  <si>
    <r>
      <t xml:space="preserve">Asplenium inaequilaterale </t>
    </r>
    <r>
      <rPr>
        <sz val="12"/>
        <rFont val="Times New Roman"/>
        <family val="1"/>
      </rPr>
      <t>Willd.</t>
    </r>
  </si>
  <si>
    <r>
      <rPr>
        <i/>
        <sz val="12"/>
        <color theme="1"/>
        <rFont val="Times New Roman"/>
        <family val="1"/>
      </rPr>
      <t xml:space="preserve">Asplenium tritriquetrum </t>
    </r>
    <r>
      <rPr>
        <sz val="12"/>
        <color theme="1"/>
        <rFont val="Times New Roman"/>
        <family val="1"/>
      </rPr>
      <t>N. Murak. &amp; R.C. Moran.</t>
    </r>
  </si>
  <si>
    <r>
      <rPr>
        <i/>
        <sz val="12"/>
        <color theme="1"/>
        <rFont val="Times New Roman"/>
        <family val="1"/>
      </rPr>
      <t>Begonia echinosepala</t>
    </r>
    <r>
      <rPr>
        <sz val="12"/>
        <color theme="1"/>
        <rFont val="Times New Roman"/>
        <family val="1"/>
      </rPr>
      <t xml:space="preserve"> Regel</t>
    </r>
  </si>
  <si>
    <r>
      <t xml:space="preserve">Begonia </t>
    </r>
    <r>
      <rPr>
        <sz val="12"/>
        <color indexed="8"/>
        <rFont val="Times New Roman"/>
        <family val="1"/>
      </rPr>
      <t>spp.</t>
    </r>
  </si>
  <si>
    <r>
      <t>Blechnum acutum</t>
    </r>
    <r>
      <rPr>
        <sz val="12"/>
        <rFont val="Times New Roman"/>
        <family val="1"/>
      </rPr>
      <t xml:space="preserve"> (Desv.) Mett.</t>
    </r>
  </si>
  <si>
    <r>
      <t xml:space="preserve">Blechnum brasiliense </t>
    </r>
    <r>
      <rPr>
        <sz val="12"/>
        <rFont val="Times New Roman"/>
        <family val="1"/>
      </rPr>
      <t>Desv.</t>
    </r>
  </si>
  <si>
    <r>
      <t xml:space="preserve">Tradescantia fluminensis </t>
    </r>
    <r>
      <rPr>
        <sz val="12"/>
        <color theme="1"/>
        <rFont val="Times New Roman"/>
        <family val="1"/>
      </rPr>
      <t>Vell.</t>
    </r>
  </si>
  <si>
    <r>
      <rPr>
        <i/>
        <sz val="12"/>
        <color theme="1"/>
        <rFont val="Times New Roman"/>
        <family val="1"/>
      </rPr>
      <t>Alsophila setosa</t>
    </r>
    <r>
      <rPr>
        <sz val="12"/>
        <color theme="1"/>
        <rFont val="Times New Roman"/>
        <family val="1"/>
      </rPr>
      <t xml:space="preserve"> Kaulf.</t>
    </r>
  </si>
  <si>
    <r>
      <t xml:space="preserve">Cyathea atrovirens </t>
    </r>
    <r>
      <rPr>
        <sz val="12"/>
        <color indexed="8"/>
        <rFont val="Times New Roman"/>
        <family val="1"/>
      </rPr>
      <t>(Langsd. &amp; Fisch.) Domin</t>
    </r>
  </si>
  <si>
    <r>
      <rPr>
        <i/>
        <sz val="12"/>
        <color theme="1"/>
        <rFont val="Times New Roman"/>
        <family val="1"/>
      </rPr>
      <t>Cyathea delgadii</t>
    </r>
    <r>
      <rPr>
        <sz val="12"/>
        <color theme="1"/>
        <rFont val="Times New Roman"/>
        <family val="1"/>
      </rPr>
      <t xml:space="preserve"> Sternb.</t>
    </r>
  </si>
  <si>
    <r>
      <t xml:space="preserve">Cyathea phalerata </t>
    </r>
    <r>
      <rPr>
        <sz val="12"/>
        <color theme="1"/>
        <rFont val="Times New Roman"/>
        <family val="1"/>
      </rPr>
      <t>Mart.</t>
    </r>
  </si>
  <si>
    <r>
      <rPr>
        <i/>
        <sz val="12"/>
        <rFont val="Times New Roman"/>
        <family val="1"/>
      </rPr>
      <t>Dennstaedtia globulifera</t>
    </r>
    <r>
      <rPr>
        <sz val="12"/>
        <rFont val="Times New Roman"/>
        <family val="1"/>
      </rPr>
      <t xml:space="preserve"> (Poir.) Hieron.</t>
    </r>
  </si>
  <si>
    <r>
      <t xml:space="preserve">Dennstaedtia obtusifolia </t>
    </r>
    <r>
      <rPr>
        <sz val="12"/>
        <rFont val="Times New Roman"/>
        <family val="1"/>
      </rPr>
      <t>(Willd.) T. Moore</t>
    </r>
  </si>
  <si>
    <r>
      <t xml:space="preserve">Dicksonia sellowiana </t>
    </r>
    <r>
      <rPr>
        <sz val="12"/>
        <color indexed="8"/>
        <rFont val="Times New Roman"/>
        <family val="1"/>
      </rPr>
      <t>Hook.</t>
    </r>
  </si>
  <si>
    <r>
      <t xml:space="preserve">Didymochlaena truncatula </t>
    </r>
    <r>
      <rPr>
        <sz val="12"/>
        <color theme="1"/>
        <rFont val="Times New Roman"/>
        <family val="1"/>
      </rPr>
      <t>(Sw.) J. Smith</t>
    </r>
  </si>
  <si>
    <r>
      <rPr>
        <i/>
        <sz val="12"/>
        <color theme="1"/>
        <rFont val="Times New Roman"/>
        <family val="1"/>
      </rPr>
      <t>Elaphoglossum macrophyllum</t>
    </r>
    <r>
      <rPr>
        <sz val="12"/>
        <color theme="1"/>
        <rFont val="Times New Roman"/>
        <family val="1"/>
      </rPr>
      <t> (Mett. ex Kuhn) H. Christ</t>
    </r>
  </si>
  <si>
    <r>
      <t xml:space="preserve">Megalastrum connexum </t>
    </r>
    <r>
      <rPr>
        <sz val="12"/>
        <color indexed="8"/>
        <rFont val="Times New Roman"/>
        <family val="1"/>
      </rPr>
      <t>(Kaulf.) A.R. Sm.</t>
    </r>
  </si>
  <si>
    <r>
      <rPr>
        <i/>
        <sz val="12"/>
        <color theme="1"/>
        <rFont val="Times New Roman"/>
        <family val="1"/>
      </rPr>
      <t>Danaea moritziana</t>
    </r>
    <r>
      <rPr>
        <sz val="12"/>
        <color theme="1"/>
        <rFont val="Times New Roman"/>
        <family val="1"/>
      </rPr>
      <t xml:space="preserve"> C. Presl</t>
    </r>
  </si>
  <si>
    <r>
      <t xml:space="preserve">Corymborkis flava </t>
    </r>
    <r>
      <rPr>
        <sz val="12"/>
        <color theme="1"/>
        <rFont val="Times New Roman"/>
        <family val="1"/>
      </rPr>
      <t>(SW.) Kuntze</t>
    </r>
  </si>
  <si>
    <r>
      <rPr>
        <i/>
        <sz val="12"/>
        <color theme="1"/>
        <rFont val="Times New Roman"/>
        <family val="1"/>
      </rPr>
      <t xml:space="preserve">Sauroglossum nitidum </t>
    </r>
    <r>
      <rPr>
        <sz val="12"/>
        <color theme="1"/>
        <rFont val="Times New Roman"/>
        <family val="1"/>
      </rPr>
      <t>(Sw.) Lindl.</t>
    </r>
  </si>
  <si>
    <r>
      <t xml:space="preserve">Pharus lapullaceus </t>
    </r>
    <r>
      <rPr>
        <sz val="12"/>
        <color rgb="FF000000"/>
        <rFont val="Times New Roman"/>
        <family val="1"/>
      </rPr>
      <t>Aubl.</t>
    </r>
  </si>
  <si>
    <r>
      <rPr>
        <i/>
        <sz val="12"/>
        <color theme="1"/>
        <rFont val="Times New Roman"/>
        <family val="1"/>
      </rPr>
      <t>Polypodium chnoophorum</t>
    </r>
    <r>
      <rPr>
        <sz val="12"/>
        <color theme="1"/>
        <rFont val="Times New Roman"/>
        <family val="1"/>
      </rPr>
      <t xml:space="preserve"> Kunze</t>
    </r>
  </si>
  <si>
    <r>
      <t xml:space="preserve">Adiantopsis radiata </t>
    </r>
    <r>
      <rPr>
        <sz val="12"/>
        <color rgb="FF000000"/>
        <rFont val="Times New Roman"/>
        <family val="1"/>
      </rPr>
      <t>(L.) Fée</t>
    </r>
  </si>
  <si>
    <r>
      <t>Doryopteris pentagona</t>
    </r>
    <r>
      <rPr>
        <sz val="12"/>
        <color theme="1"/>
        <rFont val="Times New Roman"/>
        <family val="1"/>
      </rPr>
      <t xml:space="preserve"> Pic.Serm.</t>
    </r>
  </si>
  <si>
    <r>
      <t xml:space="preserve">Pteris deflexa </t>
    </r>
    <r>
      <rPr>
        <sz val="12"/>
        <color indexed="8"/>
        <rFont val="Times New Roman"/>
        <family val="1"/>
      </rPr>
      <t>Link.</t>
    </r>
  </si>
  <si>
    <r>
      <t xml:space="preserve">Tectaria incisa </t>
    </r>
    <r>
      <rPr>
        <sz val="12"/>
        <color theme="1"/>
        <rFont val="Times New Roman"/>
        <family val="1"/>
      </rPr>
      <t>Cav.</t>
    </r>
  </si>
  <si>
    <r>
      <t xml:space="preserve">Tectaria pilosa </t>
    </r>
    <r>
      <rPr>
        <sz val="12"/>
        <color indexed="8"/>
        <rFont val="Times New Roman"/>
        <family val="1"/>
      </rPr>
      <t>(Fée) R.C. Moran</t>
    </r>
  </si>
  <si>
    <r>
      <rPr>
        <i/>
        <sz val="12"/>
        <color theme="1"/>
        <rFont val="Times New Roman"/>
        <family val="1"/>
      </rPr>
      <t>Thelypteris hatschbachii</t>
    </r>
    <r>
      <rPr>
        <sz val="12"/>
        <color theme="1"/>
        <rFont val="Times New Roman"/>
        <family val="1"/>
      </rPr>
      <t xml:space="preserve"> (L.) Proctor</t>
    </r>
  </si>
  <si>
    <r>
      <t xml:space="preserve">Thelypteris scabra </t>
    </r>
    <r>
      <rPr>
        <sz val="12"/>
        <color rgb="FF000000"/>
        <rFont val="Times New Roman"/>
        <family val="1"/>
      </rPr>
      <t>(Presl.) Lellinger</t>
    </r>
  </si>
  <si>
    <r>
      <t>Diplazium ambiguum</t>
    </r>
    <r>
      <rPr>
        <sz val="12"/>
        <color theme="1"/>
        <rFont val="Times New Roman"/>
        <family val="1"/>
      </rPr>
      <t xml:space="preserve"> Raddi</t>
    </r>
  </si>
  <si>
    <r>
      <t>Diplazium asplenioides</t>
    </r>
    <r>
      <rPr>
        <sz val="12"/>
        <color theme="1"/>
        <rFont val="Times New Roman"/>
        <family val="1"/>
      </rPr>
      <t xml:space="preserve"> (Kunze) C.Presl.</t>
    </r>
  </si>
  <si>
    <r>
      <t>Diplazium cristatum</t>
    </r>
    <r>
      <rPr>
        <sz val="12"/>
        <color theme="1"/>
        <rFont val="Times New Roman"/>
        <family val="1"/>
      </rPr>
      <t xml:space="preserve"> (Desr.) Alston</t>
    </r>
  </si>
  <si>
    <r>
      <t xml:space="preserve">Diplazium herbaceum </t>
    </r>
    <r>
      <rPr>
        <sz val="12"/>
        <color theme="1"/>
        <rFont val="Times New Roman"/>
        <family val="1"/>
      </rPr>
      <t>Fée</t>
    </r>
  </si>
  <si>
    <r>
      <t xml:space="preserve">Blechnum gracile </t>
    </r>
    <r>
      <rPr>
        <sz val="12"/>
        <rFont val="Times New Roman"/>
        <family val="1"/>
      </rPr>
      <t>Kaulf.</t>
    </r>
  </si>
  <si>
    <r>
      <t xml:space="preserve">Blechnum </t>
    </r>
    <r>
      <rPr>
        <sz val="12"/>
        <rFont val="Times New Roman"/>
        <family val="1"/>
      </rPr>
      <t>x</t>
    </r>
    <r>
      <rPr>
        <i/>
        <sz val="12"/>
        <rFont val="Times New Roman"/>
        <family val="1"/>
      </rPr>
      <t xml:space="preserve"> caudatum </t>
    </r>
    <r>
      <rPr>
        <sz val="12"/>
        <rFont val="Times New Roman"/>
        <family val="1"/>
      </rPr>
      <t>Cav.</t>
    </r>
  </si>
  <si>
    <r>
      <t xml:space="preserve">Cyathea phalerata </t>
    </r>
    <r>
      <rPr>
        <sz val="12"/>
        <rFont val="Times New Roman"/>
        <family val="1"/>
      </rPr>
      <t>Mart.</t>
    </r>
  </si>
  <si>
    <r>
      <t xml:space="preserve">Didymochlaena truncatula </t>
    </r>
    <r>
      <rPr>
        <sz val="12"/>
        <color rgb="FF000000"/>
        <rFont val="Times New Roman"/>
        <family val="1"/>
      </rPr>
      <t>(Sw.) J. Smith</t>
    </r>
  </si>
  <si>
    <r>
      <t xml:space="preserve">Megalastrum connexum </t>
    </r>
    <r>
      <rPr>
        <sz val="12"/>
        <color rgb="FF000000"/>
        <rFont val="Times New Roman"/>
        <family val="1"/>
      </rPr>
      <t>(Kaulf.) A.R. Sm.</t>
    </r>
  </si>
  <si>
    <r>
      <t xml:space="preserve">Megalastrum umbrinum </t>
    </r>
    <r>
      <rPr>
        <sz val="12"/>
        <rFont val="Times New Roman"/>
        <family val="1"/>
      </rPr>
      <t>(C. Chr.) A.R. Sm. &amp; R.C. Moran</t>
    </r>
  </si>
  <si>
    <r>
      <t xml:space="preserve">Olfersia cervina </t>
    </r>
    <r>
      <rPr>
        <sz val="12"/>
        <rFont val="Times New Roman"/>
        <family val="1"/>
      </rPr>
      <t>(L.) Kunze</t>
    </r>
  </si>
  <si>
    <r>
      <t xml:space="preserve">Ctenanthe lanceolata </t>
    </r>
    <r>
      <rPr>
        <sz val="12"/>
        <color rgb="FF000000"/>
        <rFont val="Times New Roman"/>
        <family val="1"/>
      </rPr>
      <t>Petersen</t>
    </r>
  </si>
  <si>
    <r>
      <t xml:space="preserve">Ctenanthe muellerii </t>
    </r>
    <r>
      <rPr>
        <sz val="12"/>
        <rFont val="Times New Roman"/>
        <family val="1"/>
      </rPr>
      <t>Petersen</t>
    </r>
  </si>
  <si>
    <r>
      <t>Corymborkis flava</t>
    </r>
    <r>
      <rPr>
        <sz val="12"/>
        <color rgb="FF000000"/>
        <rFont val="Times New Roman"/>
        <family val="1"/>
      </rPr>
      <t xml:space="preserve"> (Sw.) Kuntze</t>
    </r>
  </si>
  <si>
    <r>
      <t xml:space="preserve">Cyclopogon congestus </t>
    </r>
    <r>
      <rPr>
        <sz val="12"/>
        <rFont val="Times New Roman"/>
        <family val="1"/>
      </rPr>
      <t>Hoehne</t>
    </r>
  </si>
  <si>
    <r>
      <rPr>
        <i/>
        <sz val="12"/>
        <color theme="1"/>
        <rFont val="Times New Roman"/>
        <family val="1"/>
      </rPr>
      <t>Oeceoclades maculata</t>
    </r>
    <r>
      <rPr>
        <sz val="12"/>
        <color theme="1"/>
        <rFont val="Times New Roman"/>
        <family val="1"/>
      </rPr>
      <t xml:space="preserve"> (Lindl.) Lindl.</t>
    </r>
  </si>
  <si>
    <r>
      <t xml:space="preserve">Tectaria pilosa </t>
    </r>
    <r>
      <rPr>
        <sz val="12"/>
        <rFont val="Times New Roman"/>
        <family val="1"/>
      </rPr>
      <t>(Fée) R. C. Moran</t>
    </r>
  </si>
  <si>
    <r>
      <t>Diplazium ambiguum</t>
    </r>
    <r>
      <rPr>
        <sz val="12"/>
        <color rgb="FF000000"/>
        <rFont val="Times New Roman"/>
        <family val="1"/>
      </rPr>
      <t xml:space="preserve"> Raddi</t>
    </r>
  </si>
  <si>
    <r>
      <t>Diplazium cristatum</t>
    </r>
    <r>
      <rPr>
        <sz val="12"/>
        <color rgb="FF000000"/>
        <rFont val="Times New Roman"/>
        <family val="1"/>
      </rPr>
      <t xml:space="preserve"> (Desr.) Alston</t>
    </r>
  </si>
  <si>
    <r>
      <t xml:space="preserve">Ctenitis </t>
    </r>
    <r>
      <rPr>
        <sz val="12"/>
        <color theme="1"/>
        <rFont val="Times New Roman"/>
        <family val="1"/>
      </rPr>
      <t>spp.</t>
    </r>
  </si>
  <si>
    <r>
      <t xml:space="preserve">Lastreopsis effusa </t>
    </r>
    <r>
      <rPr>
        <sz val="12"/>
        <color rgb="FF000000"/>
        <rFont val="Times New Roman"/>
        <family val="1"/>
      </rPr>
      <t>(Sw.) Tindale</t>
    </r>
  </si>
  <si>
    <r>
      <t xml:space="preserve">Tectaria pilosa </t>
    </r>
    <r>
      <rPr>
        <sz val="12"/>
        <color rgb="FF000000"/>
        <rFont val="Times New Roman"/>
        <family val="1"/>
      </rPr>
      <t>(Fée) R.C. Moran</t>
    </r>
  </si>
  <si>
    <r>
      <t xml:space="preserve">Calathea monophylla </t>
    </r>
    <r>
      <rPr>
        <sz val="12"/>
        <color rgb="FF000000"/>
        <rFont val="Times New Roman"/>
        <family val="1"/>
      </rPr>
      <t>(Vell.) Körn</t>
    </r>
  </si>
  <si>
    <r>
      <rPr>
        <i/>
        <sz val="12"/>
        <rFont val="Times New Roman"/>
        <family val="1"/>
      </rPr>
      <t xml:space="preserve">Pteris deflexa </t>
    </r>
    <r>
      <rPr>
        <sz val="12"/>
        <rFont val="Times New Roman"/>
        <family val="1"/>
      </rPr>
      <t>Link.</t>
    </r>
  </si>
  <si>
    <r>
      <t xml:space="preserve">Anemia phyllitidis </t>
    </r>
    <r>
      <rPr>
        <sz val="12"/>
        <rFont val="Times New Roman"/>
        <family val="1"/>
      </rPr>
      <t>(L.) Sw.</t>
    </r>
  </si>
  <si>
    <r>
      <t xml:space="preserve">Ctenitis </t>
    </r>
    <r>
      <rPr>
        <sz val="12"/>
        <rFont val="Times New Roman"/>
        <family val="1"/>
      </rPr>
      <t>spp.</t>
    </r>
  </si>
  <si>
    <r>
      <t xml:space="preserve">Didymochlaena truncatula </t>
    </r>
    <r>
      <rPr>
        <sz val="12"/>
        <rFont val="Times New Roman"/>
        <family val="1"/>
      </rPr>
      <t>(Sw.) J. Smith</t>
    </r>
  </si>
  <si>
    <r>
      <t xml:space="preserve">Lastreopsis effusa </t>
    </r>
    <r>
      <rPr>
        <sz val="12"/>
        <rFont val="Times New Roman"/>
        <family val="1"/>
      </rPr>
      <t>(Sw.) Tindale</t>
    </r>
  </si>
  <si>
    <r>
      <t xml:space="preserve">Megalastrum connexum </t>
    </r>
    <r>
      <rPr>
        <sz val="12"/>
        <rFont val="Times New Roman"/>
        <family val="1"/>
      </rPr>
      <t>(Kaulf.) A.R. Sm.</t>
    </r>
  </si>
  <si>
    <r>
      <rPr>
        <i/>
        <sz val="12"/>
        <rFont val="Times New Roman"/>
        <family val="1"/>
      </rPr>
      <t xml:space="preserve">Ctenanthe muellerii </t>
    </r>
    <r>
      <rPr>
        <sz val="12"/>
        <rFont val="Times New Roman"/>
        <family val="1"/>
      </rPr>
      <t>Petersen</t>
    </r>
  </si>
  <si>
    <r>
      <t xml:space="preserve">Adiantum raddianum </t>
    </r>
    <r>
      <rPr>
        <sz val="12"/>
        <rFont val="Times New Roman"/>
        <family val="1"/>
      </rPr>
      <t>C.Presl.</t>
    </r>
  </si>
  <si>
    <r>
      <t xml:space="preserve">Pteris denticulata </t>
    </r>
    <r>
      <rPr>
        <sz val="12"/>
        <rFont val="Times New Roman"/>
        <family val="1"/>
      </rPr>
      <t>Sw.</t>
    </r>
  </si>
  <si>
    <r>
      <t xml:space="preserve">Hippeastrum reticulatum </t>
    </r>
    <r>
      <rPr>
        <sz val="12"/>
        <rFont val="Times New Roman"/>
        <family val="1"/>
      </rPr>
      <t>Herb.</t>
    </r>
  </si>
  <si>
    <r>
      <t xml:space="preserve">Philodendron appendiculatum </t>
    </r>
    <r>
      <rPr>
        <sz val="12"/>
        <rFont val="Times New Roman"/>
        <family val="1"/>
      </rPr>
      <t>Nadruz &amp; Mayo</t>
    </r>
  </si>
  <si>
    <r>
      <rPr>
        <i/>
        <sz val="12"/>
        <rFont val="Times New Roman"/>
        <family val="1"/>
      </rPr>
      <t>Cyclopogon congestu</t>
    </r>
    <r>
      <rPr>
        <sz val="12"/>
        <rFont val="Times New Roman"/>
        <family val="1"/>
      </rPr>
      <t>s Hoehne</t>
    </r>
  </si>
  <si>
    <r>
      <rPr>
        <i/>
        <sz val="12"/>
        <rFont val="Times New Roman"/>
        <family val="1"/>
      </rPr>
      <t>Oeceoclades maculata</t>
    </r>
    <r>
      <rPr>
        <sz val="12"/>
        <rFont val="Times New Roman"/>
        <family val="1"/>
      </rPr>
      <t xml:space="preserve"> (Lindl.) Lindl.</t>
    </r>
  </si>
  <si>
    <r>
      <rPr>
        <i/>
        <sz val="12"/>
        <rFont val="Times New Roman"/>
        <family val="1"/>
      </rPr>
      <t xml:space="preserve">Doryopteris majestosa </t>
    </r>
    <r>
      <rPr>
        <sz val="12"/>
        <rFont val="Times New Roman"/>
        <family val="1"/>
      </rPr>
      <t>Yesilyurt</t>
    </r>
  </si>
  <si>
    <r>
      <rPr>
        <i/>
        <sz val="12"/>
        <color theme="1"/>
        <rFont val="Times New Roman"/>
        <family val="1"/>
      </rPr>
      <t xml:space="preserve">Asplenium claussenii </t>
    </r>
    <r>
      <rPr>
        <sz val="12"/>
        <color theme="1"/>
        <rFont val="Times New Roman"/>
        <family val="1"/>
      </rPr>
      <t>Hieron.</t>
    </r>
  </si>
  <si>
    <r>
      <rPr>
        <i/>
        <sz val="12"/>
        <color theme="1"/>
        <rFont val="Times New Roman"/>
        <family val="1"/>
      </rPr>
      <t>Ctenitis</t>
    </r>
    <r>
      <rPr>
        <sz val="12"/>
        <color theme="1"/>
        <rFont val="Times New Roman"/>
        <family val="1"/>
      </rPr>
      <t xml:space="preserve"> spp.</t>
    </r>
  </si>
  <si>
    <r>
      <rPr>
        <i/>
        <sz val="12"/>
        <rFont val="Times New Roman"/>
        <family val="1"/>
      </rPr>
      <t>Didymochlaena truncatula</t>
    </r>
    <r>
      <rPr>
        <sz val="12"/>
        <rFont val="Times New Roman"/>
        <family val="1"/>
      </rPr>
      <t xml:space="preserve"> (Sw.) J. Smith</t>
    </r>
  </si>
  <si>
    <r>
      <rPr>
        <i/>
        <sz val="12"/>
        <color theme="1"/>
        <rFont val="Times New Roman"/>
        <family val="1"/>
      </rPr>
      <t xml:space="preserve">Megalastrum connexum </t>
    </r>
    <r>
      <rPr>
        <sz val="12"/>
        <color theme="1"/>
        <rFont val="Times New Roman"/>
        <family val="1"/>
      </rPr>
      <t>(Kaulf.) A.R. Sm.</t>
    </r>
  </si>
  <si>
    <r>
      <rPr>
        <i/>
        <sz val="12"/>
        <rFont val="Times New Roman"/>
        <family val="1"/>
      </rPr>
      <t>Ctenanthe</t>
    </r>
    <r>
      <rPr>
        <sz val="12"/>
        <rFont val="Times New Roman"/>
        <family val="1"/>
      </rPr>
      <t xml:space="preserve"> spp.</t>
    </r>
  </si>
  <si>
    <r>
      <rPr>
        <i/>
        <sz val="12"/>
        <rFont val="Times New Roman"/>
        <family val="1"/>
      </rPr>
      <t>Adiantopsis radiata</t>
    </r>
    <r>
      <rPr>
        <sz val="12"/>
        <rFont val="Times New Roman"/>
        <family val="1"/>
      </rPr>
      <t xml:space="preserve"> (L.) Fée</t>
    </r>
  </si>
  <si>
    <r>
      <rPr>
        <i/>
        <sz val="12"/>
        <rFont val="Times New Roman"/>
        <family val="1"/>
      </rPr>
      <t>Adiantum raddianum</t>
    </r>
    <r>
      <rPr>
        <sz val="12"/>
        <rFont val="Times New Roman"/>
        <family val="1"/>
      </rPr>
      <t xml:space="preserve"> C.Presl.</t>
    </r>
  </si>
  <si>
    <r>
      <rPr>
        <i/>
        <sz val="12"/>
        <rFont val="Times New Roman"/>
        <family val="1"/>
      </rPr>
      <t>Hippeastrum reticulatum</t>
    </r>
    <r>
      <rPr>
        <sz val="12"/>
        <rFont val="Times New Roman"/>
        <family val="1"/>
      </rPr>
      <t xml:space="preserve"> Herb.</t>
    </r>
  </si>
  <si>
    <r>
      <rPr>
        <i/>
        <sz val="12"/>
        <color theme="1"/>
        <rFont val="Times New Roman"/>
        <family val="1"/>
      </rPr>
      <t xml:space="preserve">Blechnum gracile </t>
    </r>
    <r>
      <rPr>
        <sz val="12"/>
        <color theme="1"/>
        <rFont val="Times New Roman"/>
        <family val="1"/>
      </rPr>
      <t>Kaulf.</t>
    </r>
  </si>
  <si>
    <r>
      <rPr>
        <i/>
        <sz val="12"/>
        <color theme="1"/>
        <rFont val="Times New Roman"/>
        <family val="1"/>
      </rPr>
      <t>Lastreopsis effusa</t>
    </r>
    <r>
      <rPr>
        <sz val="12"/>
        <color theme="1"/>
        <rFont val="Times New Roman"/>
        <family val="1"/>
      </rPr>
      <t xml:space="preserve"> (Sw.) Tindale</t>
    </r>
  </si>
  <si>
    <r>
      <rPr>
        <i/>
        <sz val="12"/>
        <color theme="1"/>
        <rFont val="Times New Roman"/>
        <family val="1"/>
      </rPr>
      <t xml:space="preserve">Megalastrum umbrinum </t>
    </r>
    <r>
      <rPr>
        <sz val="12"/>
        <color theme="1"/>
        <rFont val="Times New Roman"/>
        <family val="1"/>
      </rPr>
      <t>(C. Chr.) A.R. Sm. &amp; R.C. Moran</t>
    </r>
  </si>
  <si>
    <r>
      <rPr>
        <i/>
        <sz val="12"/>
        <color theme="1"/>
        <rFont val="Times New Roman"/>
        <family val="1"/>
      </rPr>
      <t>Olfersia cervina</t>
    </r>
    <r>
      <rPr>
        <sz val="12"/>
        <color theme="1"/>
        <rFont val="Times New Roman"/>
        <family val="1"/>
      </rPr>
      <t xml:space="preserve"> (L.) Kunze</t>
    </r>
  </si>
  <si>
    <r>
      <rPr>
        <i/>
        <sz val="12"/>
        <rFont val="Times New Roman"/>
        <family val="1"/>
      </rPr>
      <t>Sauroglossum nitidum</t>
    </r>
    <r>
      <rPr>
        <sz val="12"/>
        <rFont val="Times New Roman"/>
        <family val="1"/>
      </rPr>
      <t xml:space="preserve"> (Vell.) Schltr.</t>
    </r>
  </si>
  <si>
    <r>
      <rPr>
        <i/>
        <sz val="12"/>
        <color theme="1"/>
        <rFont val="Times New Roman"/>
        <family val="1"/>
      </rPr>
      <t>Diplazium cristatum</t>
    </r>
    <r>
      <rPr>
        <sz val="12"/>
        <color theme="1"/>
        <rFont val="Times New Roman"/>
        <family val="1"/>
      </rPr>
      <t xml:space="preserve"> (Desr.) Alston</t>
    </r>
  </si>
  <si>
    <r>
      <t xml:space="preserve">Philodendron appendiculatum </t>
    </r>
    <r>
      <rPr>
        <sz val="12"/>
        <color theme="1"/>
        <rFont val="Times New Roman"/>
        <family val="1"/>
      </rPr>
      <t>Nadruz &amp; Mayo</t>
    </r>
  </si>
  <si>
    <r>
      <t>Lastreopsis effusa</t>
    </r>
    <r>
      <rPr>
        <sz val="12"/>
        <color theme="1"/>
        <rFont val="Times New Roman"/>
        <family val="1"/>
      </rPr>
      <t xml:space="preserve"> (Sw.) Tindale</t>
    </r>
  </si>
  <si>
    <r>
      <t xml:space="preserve">Megalastrum connexum </t>
    </r>
    <r>
      <rPr>
        <sz val="12"/>
        <color theme="1"/>
        <rFont val="Times New Roman"/>
        <family val="1"/>
      </rPr>
      <t>(Kaulf.) A.R. Sm.</t>
    </r>
  </si>
  <si>
    <r>
      <t xml:space="preserve">Sauroglossum nitidum </t>
    </r>
    <r>
      <rPr>
        <sz val="12"/>
        <color theme="1"/>
        <rFont val="Times New Roman"/>
        <family val="1"/>
      </rPr>
      <t>(Vell.) Schltr.</t>
    </r>
  </si>
  <si>
    <r>
      <t xml:space="preserve">Araucaria angustifolia </t>
    </r>
    <r>
      <rPr>
        <sz val="12"/>
        <color theme="1"/>
        <rFont val="Times New Roman"/>
        <family val="1"/>
      </rPr>
      <t xml:space="preserve">(Bertol.) Kuntze </t>
    </r>
  </si>
  <si>
    <r>
      <t xml:space="preserve">Lonchocarpus cultratus </t>
    </r>
    <r>
      <rPr>
        <sz val="12"/>
        <color theme="1"/>
        <rFont val="Times New Roman"/>
        <family val="1"/>
      </rPr>
      <t>(Vell.) A.M.G.Azevedo &amp; H.C.Lima</t>
    </r>
  </si>
  <si>
    <r>
      <rPr>
        <i/>
        <sz val="12"/>
        <color theme="1"/>
        <rFont val="Times New Roman"/>
        <family val="1"/>
      </rPr>
      <t>Machaerium nyctitans</t>
    </r>
    <r>
      <rPr>
        <sz val="12"/>
        <color theme="1"/>
        <rFont val="Times New Roman"/>
        <family val="1"/>
      </rPr>
      <t xml:space="preserve"> (Vell.) Benth.</t>
    </r>
  </si>
  <si>
    <r>
      <rPr>
        <i/>
        <sz val="12"/>
        <color theme="1"/>
        <rFont val="Times New Roman"/>
        <family val="1"/>
      </rPr>
      <t>Cabralea canjerana</t>
    </r>
    <r>
      <rPr>
        <sz val="12"/>
        <color theme="1"/>
        <rFont val="Times New Roman"/>
        <family val="1"/>
      </rPr>
      <t xml:space="preserve"> (Vell.) Mart.</t>
    </r>
  </si>
  <si>
    <r>
      <t xml:space="preserve">Zanthoxylum rhoifolium </t>
    </r>
    <r>
      <rPr>
        <sz val="12"/>
        <color theme="1"/>
        <rFont val="Times New Roman"/>
        <family val="1"/>
      </rPr>
      <t>Lam.</t>
    </r>
  </si>
  <si>
    <r>
      <t xml:space="preserve">Trema micrantha </t>
    </r>
    <r>
      <rPr>
        <sz val="12"/>
        <color theme="1"/>
        <rFont val="Times New Roman"/>
        <family val="1"/>
      </rPr>
      <t>(L.) Blume</t>
    </r>
  </si>
  <si>
    <r>
      <t xml:space="preserve">Persea willdenovii </t>
    </r>
    <r>
      <rPr>
        <sz val="12"/>
        <color theme="1"/>
        <rFont val="Times New Roman"/>
        <family val="1"/>
      </rPr>
      <t>Kosterm.</t>
    </r>
  </si>
  <si>
    <r>
      <t xml:space="preserve">Solanum argenteum </t>
    </r>
    <r>
      <rPr>
        <sz val="12"/>
        <color theme="1"/>
        <rFont val="Times New Roman"/>
        <family val="1"/>
      </rPr>
      <t>Dunal</t>
    </r>
  </si>
  <si>
    <r>
      <t xml:space="preserve">Croton floribundus </t>
    </r>
    <r>
      <rPr>
        <sz val="12"/>
        <color theme="1"/>
        <rFont val="Times New Roman"/>
        <family val="1"/>
      </rPr>
      <t>Spreng.</t>
    </r>
  </si>
  <si>
    <r>
      <t xml:space="preserve">Rauvolfia sellowii </t>
    </r>
    <r>
      <rPr>
        <sz val="12"/>
        <color theme="1"/>
        <rFont val="Times New Roman"/>
        <family val="1"/>
      </rPr>
      <t>Müll. Arg.</t>
    </r>
  </si>
  <si>
    <r>
      <t xml:space="preserve">Euterpe edulis </t>
    </r>
    <r>
      <rPr>
        <sz val="12"/>
        <color theme="1"/>
        <rFont val="Times New Roman"/>
        <family val="1"/>
      </rPr>
      <t>Mart.</t>
    </r>
  </si>
  <si>
    <r>
      <t xml:space="preserve">Cordia superba </t>
    </r>
    <r>
      <rPr>
        <sz val="12"/>
        <color theme="1"/>
        <rFont val="Times New Roman"/>
        <family val="1"/>
      </rPr>
      <t>Müll. Arg.</t>
    </r>
  </si>
  <si>
    <r>
      <t xml:space="preserve">Tabernaemontana catharinensis </t>
    </r>
    <r>
      <rPr>
        <sz val="12"/>
        <color theme="1"/>
        <rFont val="Times New Roman"/>
        <family val="1"/>
      </rPr>
      <t>(A.DC.) Miers</t>
    </r>
  </si>
  <si>
    <r>
      <t xml:space="preserve">Bougainvillea glabra </t>
    </r>
    <r>
      <rPr>
        <sz val="12"/>
        <color theme="1"/>
        <rFont val="Times New Roman"/>
        <family val="1"/>
      </rPr>
      <t>Choisy</t>
    </r>
  </si>
  <si>
    <r>
      <t xml:space="preserve">Anadenanthera colubrina </t>
    </r>
    <r>
      <rPr>
        <sz val="12"/>
        <color theme="1"/>
        <rFont val="Times New Roman"/>
        <family val="1"/>
      </rPr>
      <t>(Vell.) Brenan.</t>
    </r>
  </si>
  <si>
    <r>
      <t xml:space="preserve">Anadenathera colubrina </t>
    </r>
    <r>
      <rPr>
        <sz val="12"/>
        <color theme="1"/>
        <rFont val="Times New Roman"/>
        <family val="1"/>
      </rPr>
      <t>(Vell.) Brenan.</t>
    </r>
  </si>
  <si>
    <r>
      <t>Annona cacans</t>
    </r>
    <r>
      <rPr>
        <sz val="12"/>
        <color theme="1"/>
        <rFont val="Times New Roman"/>
        <family val="1"/>
      </rPr>
      <t xml:space="preserve"> Warm. </t>
    </r>
  </si>
  <si>
    <r>
      <t>Aspidosperma polyneuron</t>
    </r>
    <r>
      <rPr>
        <sz val="12"/>
        <color theme="1"/>
        <rFont val="Times New Roman"/>
        <family val="1"/>
      </rPr>
      <t xml:space="preserve"> M. Arg.</t>
    </r>
  </si>
  <si>
    <r>
      <t>Balfourodendron riedelianum</t>
    </r>
    <r>
      <rPr>
        <sz val="12"/>
        <rFont val="Times New Roman"/>
        <family val="1"/>
      </rPr>
      <t xml:space="preserve"> (Engler) Engler </t>
    </r>
  </si>
  <si>
    <r>
      <t xml:space="preserve">Cabralea canjerana </t>
    </r>
    <r>
      <rPr>
        <sz val="12"/>
        <color theme="1"/>
        <rFont val="Times New Roman"/>
        <family val="1"/>
      </rPr>
      <t>(Vell.) Mart.</t>
    </r>
  </si>
  <si>
    <r>
      <t>Campomanesia xanthocarpa</t>
    </r>
    <r>
      <rPr>
        <sz val="12"/>
        <color theme="1"/>
        <rFont val="Times New Roman"/>
        <family val="1"/>
      </rPr>
      <t xml:space="preserve"> O. Berg.</t>
    </r>
  </si>
  <si>
    <r>
      <t>Cariniana legalis</t>
    </r>
    <r>
      <rPr>
        <sz val="12"/>
        <rFont val="Times New Roman"/>
        <family val="1"/>
      </rPr>
      <t xml:space="preserve"> (Mart.) Kuntze </t>
    </r>
  </si>
  <si>
    <r>
      <t xml:space="preserve">Cedrela fissilis </t>
    </r>
    <r>
      <rPr>
        <sz val="12"/>
        <color theme="1"/>
        <rFont val="Times New Roman"/>
        <family val="1"/>
      </rPr>
      <t>Vell</t>
    </r>
  </si>
  <si>
    <r>
      <t>Copaifera langsdorffii</t>
    </r>
    <r>
      <rPr>
        <sz val="12"/>
        <rFont val="Times New Roman"/>
        <family val="1"/>
      </rPr>
      <t xml:space="preserve"> Desf.</t>
    </r>
  </si>
  <si>
    <r>
      <t xml:space="preserve">Cordia trichotoma </t>
    </r>
    <r>
      <rPr>
        <sz val="12"/>
        <color theme="1"/>
        <rFont val="Times New Roman"/>
        <family val="1"/>
      </rPr>
      <t>(Vell.) Arrab. ex Steud.</t>
    </r>
  </si>
  <si>
    <r>
      <t>Diatenopterix sorbifolia</t>
    </r>
    <r>
      <rPr>
        <sz val="12"/>
        <color theme="1"/>
        <rFont val="Times New Roman"/>
        <family val="1"/>
      </rPr>
      <t xml:space="preserve"> Radlk.</t>
    </r>
  </si>
  <si>
    <r>
      <t>Erytrina falcata</t>
    </r>
    <r>
      <rPr>
        <sz val="12"/>
        <rFont val="Times New Roman"/>
        <family val="1"/>
      </rPr>
      <t xml:space="preserve"> Benth</t>
    </r>
    <r>
      <rPr>
        <sz val="12"/>
        <color rgb="FF4F81BD"/>
        <rFont val="Times New Roman"/>
        <family val="1"/>
      </rPr>
      <t>.</t>
    </r>
  </si>
  <si>
    <r>
      <t>Holocalix balansae</t>
    </r>
    <r>
      <rPr>
        <sz val="12"/>
        <color theme="1"/>
        <rFont val="Times New Roman"/>
        <family val="1"/>
      </rPr>
      <t xml:space="preserve"> Mich </t>
    </r>
  </si>
  <si>
    <r>
      <t xml:space="preserve">Inga sessilis </t>
    </r>
    <r>
      <rPr>
        <sz val="12"/>
        <color theme="1"/>
        <rFont val="Times New Roman"/>
        <family val="1"/>
      </rPr>
      <t>(Vell.) Mart.</t>
    </r>
  </si>
  <si>
    <r>
      <t>Myrciaria delicatula</t>
    </r>
    <r>
      <rPr>
        <sz val="12"/>
        <color theme="1"/>
        <rFont val="Times New Roman"/>
        <family val="1"/>
      </rPr>
      <t xml:space="preserve"> (DC.) O.Berg. </t>
    </r>
  </si>
  <si>
    <r>
      <t>Myrocarpus frondosus</t>
    </r>
    <r>
      <rPr>
        <sz val="12"/>
        <color theme="1"/>
        <rFont val="Times New Roman"/>
        <family val="1"/>
      </rPr>
      <t xml:space="preserve"> Allemão</t>
    </r>
  </si>
  <si>
    <r>
      <t>Myrocarpus frondosus</t>
    </r>
    <r>
      <rPr>
        <sz val="12"/>
        <color theme="1"/>
        <rFont val="Times New Roman"/>
        <family val="1"/>
      </rPr>
      <t xml:space="preserve"> Allemão </t>
    </r>
  </si>
  <si>
    <r>
      <t xml:space="preserve">Nectandra rigida </t>
    </r>
    <r>
      <rPr>
        <sz val="12"/>
        <color theme="1"/>
        <rFont val="Times New Roman"/>
        <family val="1"/>
      </rPr>
      <t xml:space="preserve">(Kunth) Nees </t>
    </r>
  </si>
  <si>
    <r>
      <rPr>
        <i/>
        <sz val="12"/>
        <color theme="1"/>
        <rFont val="Times New Roman"/>
        <family val="1"/>
      </rPr>
      <t>Ocotea diospyrifolia</t>
    </r>
    <r>
      <rPr>
        <sz val="12"/>
        <color theme="1"/>
        <rFont val="Times New Roman"/>
        <family val="1"/>
      </rPr>
      <t xml:space="preserve"> (Meisn.) Mez </t>
    </r>
  </si>
  <si>
    <r>
      <t xml:space="preserve">Prunus sellowii </t>
    </r>
    <r>
      <rPr>
        <sz val="12"/>
        <color theme="1"/>
        <rFont val="Times New Roman"/>
        <family val="1"/>
      </rPr>
      <t>Koehne</t>
    </r>
  </si>
  <si>
    <r>
      <t xml:space="preserve">Pseudobombax grandiflorum </t>
    </r>
    <r>
      <rPr>
        <sz val="12"/>
        <color theme="1"/>
        <rFont val="Times New Roman"/>
        <family val="1"/>
      </rPr>
      <t xml:space="preserve">(Cav.) A. Robyns </t>
    </r>
  </si>
  <si>
    <r>
      <t xml:space="preserve">Sapium glandulatum </t>
    </r>
    <r>
      <rPr>
        <sz val="12"/>
        <color theme="1"/>
        <rFont val="Times New Roman"/>
        <family val="1"/>
      </rPr>
      <t>Vell. Pax</t>
    </r>
  </si>
  <si>
    <r>
      <t>Solanum argentaum</t>
    </r>
    <r>
      <rPr>
        <sz val="12"/>
        <color theme="1"/>
        <rFont val="Times New Roman"/>
        <family val="1"/>
      </rPr>
      <t xml:space="preserve"> Dunal </t>
    </r>
  </si>
  <si>
    <r>
      <t xml:space="preserve">Syagrus oleracea </t>
    </r>
    <r>
      <rPr>
        <sz val="12"/>
        <color rgb="FF000000"/>
        <rFont val="Times New Roman"/>
        <family val="1"/>
      </rPr>
      <t xml:space="preserve">Mart. </t>
    </r>
  </si>
  <si>
    <r>
      <rPr>
        <i/>
        <sz val="12"/>
        <color theme="1"/>
        <rFont val="Times New Roman"/>
        <family val="1"/>
      </rPr>
      <t>Aspidosperma polyneuron</t>
    </r>
    <r>
      <rPr>
        <sz val="12"/>
        <color theme="1"/>
        <rFont val="Times New Roman"/>
        <family val="1"/>
      </rPr>
      <t xml:space="preserve"> Müll. Arg.</t>
    </r>
  </si>
  <si>
    <r>
      <rPr>
        <i/>
        <sz val="12"/>
        <color theme="1"/>
        <rFont val="Times New Roman"/>
        <family val="1"/>
      </rPr>
      <t>Bauhinia forficata</t>
    </r>
    <r>
      <rPr>
        <sz val="12"/>
        <color theme="1"/>
        <rFont val="Times New Roman"/>
        <family val="1"/>
      </rPr>
      <t xml:space="preserve"> Link</t>
    </r>
  </si>
  <si>
    <r>
      <rPr>
        <i/>
        <sz val="12"/>
        <color theme="1"/>
        <rFont val="Times New Roman"/>
        <family val="1"/>
      </rPr>
      <t>Centrolobium tomentosum</t>
    </r>
    <r>
      <rPr>
        <sz val="12"/>
        <color theme="1"/>
        <rFont val="Times New Roman"/>
        <family val="1"/>
      </rPr>
      <t xml:space="preserve"> Guill. Ex Benth.</t>
    </r>
  </si>
  <si>
    <r>
      <rPr>
        <i/>
        <sz val="12"/>
        <color theme="1"/>
        <rFont val="Times New Roman"/>
        <family val="1"/>
      </rPr>
      <t>Holocalyx balansae</t>
    </r>
    <r>
      <rPr>
        <sz val="12"/>
        <color theme="1"/>
        <rFont val="Times New Roman"/>
        <family val="1"/>
      </rPr>
      <t xml:space="preserve"> Micheli</t>
    </r>
  </si>
  <si>
    <r>
      <rPr>
        <i/>
        <sz val="12"/>
        <color theme="1"/>
        <rFont val="Times New Roman"/>
        <family val="1"/>
      </rPr>
      <t>Parapiptadenia rigida</t>
    </r>
    <r>
      <rPr>
        <sz val="12"/>
        <color theme="1"/>
        <rFont val="Times New Roman"/>
        <family val="1"/>
      </rPr>
      <t xml:space="preserve"> (Benth.) Brenan</t>
    </r>
  </si>
  <si>
    <r>
      <t xml:space="preserve">Croton floribundus </t>
    </r>
    <r>
      <rPr>
        <sz val="12"/>
        <color rgb="FF231F20"/>
        <rFont val="Times New Roman"/>
        <family val="1"/>
      </rPr>
      <t>Spreng.</t>
    </r>
  </si>
  <si>
    <r>
      <t xml:space="preserve">Piptadenia gonoacantha </t>
    </r>
    <r>
      <rPr>
        <sz val="12"/>
        <color rgb="FF231F20"/>
        <rFont val="Times New Roman"/>
        <family val="1"/>
      </rPr>
      <t xml:space="preserve">(Mart.) J.F. Macbr. </t>
    </r>
  </si>
  <si>
    <r>
      <t>Cordia americana</t>
    </r>
    <r>
      <rPr>
        <sz val="12"/>
        <color rgb="FF000000"/>
        <rFont val="Times New Roman"/>
        <family val="1"/>
      </rPr>
      <t xml:space="preserve"> (L.) Gottsb. &amp; J.S. Mill.</t>
    </r>
  </si>
  <si>
    <r>
      <t>Nectandra megapotamica</t>
    </r>
    <r>
      <rPr>
        <sz val="12"/>
        <color rgb="FF000000"/>
        <rFont val="Times New Roman"/>
        <family val="1"/>
      </rPr>
      <t xml:space="preserve"> (Spreng.) Mez</t>
    </r>
  </si>
  <si>
    <r>
      <t>Luehea divaricata</t>
    </r>
    <r>
      <rPr>
        <sz val="12"/>
        <color rgb="FF000000"/>
        <rFont val="Times New Roman"/>
        <family val="1"/>
      </rPr>
      <t xml:space="preserve"> Mart.</t>
    </r>
  </si>
  <si>
    <r>
      <t>Schinus terebinthifolius</t>
    </r>
    <r>
      <rPr>
        <sz val="12"/>
        <color rgb="FF000000"/>
        <rFont val="Times New Roman"/>
        <family val="1"/>
      </rPr>
      <t xml:space="preserve"> Raddi</t>
    </r>
  </si>
  <si>
    <r>
      <t>Cedrela fissilis</t>
    </r>
    <r>
      <rPr>
        <sz val="12"/>
        <color rgb="FF000000"/>
        <rFont val="Times New Roman"/>
        <family val="1"/>
      </rPr>
      <t xml:space="preserve"> Vell.</t>
    </r>
  </si>
  <si>
    <r>
      <t xml:space="preserve">Campomanesia xanthocarpa </t>
    </r>
    <r>
      <rPr>
        <sz val="12"/>
        <color rgb="FF231F20"/>
        <rFont val="Times New Roman"/>
        <family val="1"/>
      </rPr>
      <t xml:space="preserve">O. Berg </t>
    </r>
  </si>
  <si>
    <r>
      <t>Campomanesia guaviroba</t>
    </r>
    <r>
      <rPr>
        <sz val="12"/>
        <color rgb="FF000000"/>
        <rFont val="Times New Roman"/>
        <family val="1"/>
      </rPr>
      <t xml:space="preserve"> (DC.) Kiaersk.</t>
    </r>
  </si>
  <si>
    <r>
      <t>Psidium cattleyanum</t>
    </r>
    <r>
      <rPr>
        <sz val="12"/>
        <color rgb="FF000000"/>
        <rFont val="Times New Roman"/>
        <family val="1"/>
      </rPr>
      <t xml:space="preserve"> Sabine</t>
    </r>
  </si>
  <si>
    <r>
      <t>Jacaranda micrantha</t>
    </r>
    <r>
      <rPr>
        <sz val="12"/>
        <color rgb="FF000000"/>
        <rFont val="Times New Roman"/>
        <family val="1"/>
      </rPr>
      <t xml:space="preserve"> Cham.</t>
    </r>
  </si>
  <si>
    <r>
      <t>Casearia obliqua</t>
    </r>
    <r>
      <rPr>
        <sz val="12"/>
        <color rgb="FF000000"/>
        <rFont val="Times New Roman"/>
        <family val="1"/>
      </rPr>
      <t xml:space="preserve"> Spreng.</t>
    </r>
  </si>
  <si>
    <r>
      <t>Anadenanthera colubrina</t>
    </r>
    <r>
      <rPr>
        <sz val="12"/>
        <color rgb="FF000000"/>
        <rFont val="Times New Roman"/>
        <family val="1"/>
      </rPr>
      <t xml:space="preserve"> (Vell.) Brenan</t>
    </r>
  </si>
  <si>
    <r>
      <t>Croton urucurana</t>
    </r>
    <r>
      <rPr>
        <sz val="12"/>
        <color rgb="FF000000"/>
        <rFont val="Times New Roman"/>
        <family val="1"/>
      </rPr>
      <t xml:space="preserve"> Baill.</t>
    </r>
  </si>
  <si>
    <r>
      <rPr>
        <i/>
        <sz val="12"/>
        <color theme="1"/>
        <rFont val="Times New Roman"/>
        <family val="1"/>
      </rPr>
      <t xml:space="preserve">Cassia leptophylla </t>
    </r>
    <r>
      <rPr>
        <sz val="12"/>
        <color theme="1"/>
        <rFont val="Times New Roman"/>
        <family val="1"/>
      </rPr>
      <t>Vog.</t>
    </r>
  </si>
  <si>
    <r>
      <rPr>
        <i/>
        <sz val="12"/>
        <color theme="1"/>
        <rFont val="Times New Roman"/>
        <family val="1"/>
      </rPr>
      <t>Cecropia pachystachya</t>
    </r>
    <r>
      <rPr>
        <sz val="12"/>
        <color theme="1"/>
        <rFont val="Times New Roman"/>
        <family val="1"/>
      </rPr>
      <t xml:space="preserve"> Trec.</t>
    </r>
  </si>
  <si>
    <r>
      <rPr>
        <i/>
        <sz val="12"/>
        <color theme="1"/>
        <rFont val="Times New Roman"/>
        <family val="1"/>
      </rPr>
      <t>Ocotea puberula</t>
    </r>
    <r>
      <rPr>
        <sz val="12"/>
        <color theme="1"/>
        <rFont val="Times New Roman"/>
        <family val="1"/>
      </rPr>
      <t xml:space="preserve"> (Rich.) Nees</t>
    </r>
  </si>
  <si>
    <r>
      <rPr>
        <i/>
        <sz val="12"/>
        <color theme="1"/>
        <rFont val="Times New Roman"/>
        <family val="1"/>
      </rPr>
      <t>Sloanea monosperma</t>
    </r>
    <r>
      <rPr>
        <sz val="12"/>
        <color theme="1"/>
        <rFont val="Times New Roman"/>
        <family val="1"/>
      </rPr>
      <t xml:space="preserve"> Vell.</t>
    </r>
  </si>
  <si>
    <r>
      <rPr>
        <i/>
        <sz val="12"/>
        <color theme="1"/>
        <rFont val="Times New Roman"/>
        <family val="1"/>
      </rPr>
      <t>Matayba elaeagnoides</t>
    </r>
    <r>
      <rPr>
        <sz val="12"/>
        <color theme="1"/>
        <rFont val="Times New Roman"/>
        <family val="1"/>
      </rPr>
      <t xml:space="preserve"> Radlk.</t>
    </r>
  </si>
  <si>
    <r>
      <rPr>
        <i/>
        <sz val="12"/>
        <color theme="1"/>
        <rFont val="Times New Roman"/>
        <family val="1"/>
      </rPr>
      <t>Erythrina falcata</t>
    </r>
    <r>
      <rPr>
        <sz val="12"/>
        <color theme="1"/>
        <rFont val="Times New Roman"/>
        <family val="1"/>
      </rPr>
      <t xml:space="preserve"> Benth.</t>
    </r>
  </si>
  <si>
    <r>
      <rPr>
        <i/>
        <sz val="12"/>
        <color theme="1"/>
        <rFont val="Times New Roman"/>
        <family val="1"/>
      </rPr>
      <t>Araucaria angustifolia</t>
    </r>
    <r>
      <rPr>
        <sz val="12"/>
        <color theme="1"/>
        <rFont val="Times New Roman"/>
        <family val="1"/>
      </rPr>
      <t xml:space="preserve"> (Bertol.) O. Kuntze</t>
    </r>
  </si>
  <si>
    <t xml:space="preserve">4380822/7036360 </t>
  </si>
  <si>
    <t>4380822/7036360</t>
  </si>
  <si>
    <t xml:space="preserve">0528923/7335644 </t>
  </si>
  <si>
    <t xml:space="preserve">0528921/7335648 </t>
  </si>
  <si>
    <t xml:space="preserve">4380823/7036361 </t>
  </si>
  <si>
    <t>4380823/7036336</t>
  </si>
  <si>
    <t>0530312/7331687</t>
  </si>
  <si>
    <t xml:space="preserve">0532300/7330927 </t>
  </si>
  <si>
    <t>0531260/7331884</t>
  </si>
  <si>
    <t>0531520/7332913</t>
  </si>
  <si>
    <r>
      <t xml:space="preserve">Nectandra </t>
    </r>
    <r>
      <rPr>
        <sz val="12"/>
        <color theme="1"/>
        <rFont val="Times New Roman"/>
        <family val="1"/>
      </rPr>
      <t>sp.</t>
    </r>
  </si>
  <si>
    <r>
      <t xml:space="preserve">Allophylus </t>
    </r>
    <r>
      <rPr>
        <sz val="12"/>
        <color rgb="FF000000"/>
        <rFont val="Times New Roman"/>
        <family val="1"/>
      </rPr>
      <t xml:space="preserve">cf </t>
    </r>
    <r>
      <rPr>
        <i/>
        <sz val="12"/>
        <color rgb="FF000000"/>
        <rFont val="Times New Roman"/>
        <family val="1"/>
      </rPr>
      <t>edulis</t>
    </r>
    <r>
      <rPr>
        <sz val="12"/>
        <color rgb="FF000000"/>
        <rFont val="Times New Roman"/>
        <family val="1"/>
      </rPr>
      <t xml:space="preserve"> (A.St.-Hil. </t>
    </r>
    <r>
      <rPr>
        <i/>
        <sz val="12"/>
        <color rgb="FF000000"/>
        <rFont val="Times New Roman"/>
        <family val="1"/>
      </rPr>
      <t>et al</t>
    </r>
    <r>
      <rPr>
        <sz val="12"/>
        <color rgb="FF000000"/>
        <rFont val="Times New Roman"/>
        <family val="1"/>
      </rPr>
      <t xml:space="preserve">.) Hieron. </t>
    </r>
    <r>
      <rPr>
        <i/>
        <sz val="12"/>
        <color rgb="FF000000"/>
        <rFont val="Times New Roman"/>
        <family val="1"/>
      </rPr>
      <t>ex</t>
    </r>
    <r>
      <rPr>
        <sz val="12"/>
        <color rgb="FF000000"/>
        <rFont val="Times New Roman"/>
        <family val="1"/>
      </rPr>
      <t xml:space="preserve"> Niederl.</t>
    </r>
  </si>
  <si>
    <r>
      <t>Jacaranda micranhta</t>
    </r>
    <r>
      <rPr>
        <sz val="12"/>
        <color theme="1"/>
        <rFont val="Times New Roman"/>
        <family val="1"/>
      </rPr>
      <t xml:space="preserve"> Cham.</t>
    </r>
  </si>
  <si>
    <r>
      <t xml:space="preserve">Nectandra megapotamica </t>
    </r>
    <r>
      <rPr>
        <sz val="12"/>
        <color theme="1"/>
        <rFont val="Times New Roman"/>
        <family val="1"/>
      </rPr>
      <t>(Spreng.) Mez</t>
    </r>
  </si>
  <si>
    <r>
      <t xml:space="preserve">Nectandra lanceolata </t>
    </r>
    <r>
      <rPr>
        <sz val="12"/>
        <color theme="1"/>
        <rFont val="Times New Roman"/>
        <family val="1"/>
      </rPr>
      <t>Ness.</t>
    </r>
  </si>
  <si>
    <r>
      <t xml:space="preserve">Michelon, C. </t>
    </r>
    <r>
      <rPr>
        <i/>
        <sz val="12"/>
        <rFont val="Times New Roman"/>
        <family val="1"/>
      </rPr>
      <t>et al.</t>
    </r>
  </si>
  <si>
    <r>
      <t xml:space="preserve">Ariati, V. </t>
    </r>
    <r>
      <rPr>
        <i/>
        <sz val="12"/>
        <rFont val="Times New Roman"/>
        <family val="1"/>
      </rPr>
      <t>et al.</t>
    </r>
  </si>
  <si>
    <r>
      <t xml:space="preserve">Michelon, C., </t>
    </r>
    <r>
      <rPr>
        <i/>
        <sz val="12"/>
        <rFont val="Times New Roman"/>
        <family val="1"/>
      </rPr>
      <t>et al.</t>
    </r>
  </si>
  <si>
    <r>
      <t xml:space="preserve">Lozano, E.D. </t>
    </r>
    <r>
      <rPr>
        <i/>
        <sz val="12"/>
        <rFont val="Times New Roman"/>
        <family val="1"/>
      </rPr>
      <t>et al.</t>
    </r>
  </si>
  <si>
    <r>
      <t xml:space="preserve">Michelon, C. </t>
    </r>
    <r>
      <rPr>
        <i/>
        <sz val="12"/>
        <rFont val="Times New Roman"/>
        <family val="1"/>
      </rPr>
      <t>et al</t>
    </r>
    <r>
      <rPr>
        <sz val="12"/>
        <rFont val="Times New Roman"/>
        <family val="1"/>
      </rPr>
      <t>.</t>
    </r>
  </si>
  <si>
    <r>
      <t xml:space="preserve">Michelon,C, </t>
    </r>
    <r>
      <rPr>
        <i/>
        <sz val="12"/>
        <rFont val="Times New Roman"/>
        <family val="1"/>
      </rPr>
      <t>et al.</t>
    </r>
  </si>
  <si>
    <r>
      <t>(Sw.) C. Presl</t>
    </r>
    <r>
      <rPr>
        <i/>
        <sz val="12"/>
        <rFont val="Times New Roman"/>
        <family val="1"/>
      </rPr>
      <t xml:space="preserve"> </t>
    </r>
  </si>
  <si>
    <r>
      <t>Stigmatosema polyaden</t>
    </r>
    <r>
      <rPr>
        <sz val="12"/>
        <rFont val="Times New Roman"/>
        <family val="1"/>
      </rPr>
      <t xml:space="preserve"> </t>
    </r>
  </si>
  <si>
    <t>Iresine diffusa</t>
  </si>
  <si>
    <t>ANNONACEAE (6)</t>
  </si>
  <si>
    <t>ARACEAE (7)</t>
  </si>
  <si>
    <t>Amphilophium elongatum</t>
  </si>
  <si>
    <t>Dolichandra quadrivalvis</t>
  </si>
  <si>
    <t>BORAGINACEAE (8)</t>
  </si>
  <si>
    <t>Cordia rufescens A.DC.</t>
  </si>
  <si>
    <t>CAMPANULACEAE (2)</t>
  </si>
  <si>
    <t>CUNNONIACEAE  (2)</t>
  </si>
  <si>
    <t>LAURACEAE (13)</t>
  </si>
  <si>
    <t>Ocotea nutans</t>
  </si>
  <si>
    <t>MALVACEAE (18)</t>
  </si>
  <si>
    <t>OCHNACEAE (1)</t>
  </si>
  <si>
    <t>OLEACEAE (1)</t>
  </si>
  <si>
    <t>POLYPODIACEAE (23)</t>
  </si>
  <si>
    <t>Psychotria stenophylla</t>
  </si>
  <si>
    <t>SAPINDACEAE (11)</t>
  </si>
  <si>
    <t>SIMAROUBACEAE (1)</t>
  </si>
  <si>
    <t>STYRACEAE (2)</t>
  </si>
  <si>
    <r>
      <rPr>
        <i/>
        <sz val="12"/>
        <color theme="1"/>
        <rFont val="Times New Roman"/>
        <family val="1"/>
      </rPr>
      <t>Justicia brasiliana</t>
    </r>
    <r>
      <rPr>
        <sz val="12"/>
        <color theme="1"/>
        <rFont val="Times New Roman"/>
        <family val="1"/>
      </rPr>
      <t xml:space="preserve"> Roth</t>
    </r>
  </si>
  <si>
    <r>
      <rPr>
        <i/>
        <sz val="12"/>
        <color theme="1"/>
        <rFont val="Times New Roman"/>
        <family val="1"/>
      </rPr>
      <t>Justicia carnea</t>
    </r>
    <r>
      <rPr>
        <sz val="12"/>
        <color theme="1"/>
        <rFont val="Times New Roman"/>
        <family val="1"/>
      </rPr>
      <t xml:space="preserve"> Lindl</t>
    </r>
  </si>
  <si>
    <r>
      <rPr>
        <i/>
        <sz val="12"/>
        <color theme="1"/>
        <rFont val="Times New Roman"/>
        <family val="1"/>
      </rPr>
      <t>Cordyline spectabilis</t>
    </r>
    <r>
      <rPr>
        <sz val="12"/>
        <color theme="1"/>
        <rFont val="Times New Roman"/>
        <family val="1"/>
      </rPr>
      <t xml:space="preserve"> Kunth &amp; C.DC. Bouché</t>
    </r>
  </si>
  <si>
    <r>
      <t xml:space="preserve">Alternanthera brasiliana </t>
    </r>
    <r>
      <rPr>
        <sz val="12"/>
        <color theme="1"/>
        <rFont val="Times New Roman"/>
        <family val="1"/>
      </rPr>
      <t>(L.) Kuntze</t>
    </r>
  </si>
  <si>
    <r>
      <t xml:space="preserve">Alternanthera philoxeroides </t>
    </r>
    <r>
      <rPr>
        <sz val="12"/>
        <color theme="1"/>
        <rFont val="Times New Roman"/>
        <family val="1"/>
      </rPr>
      <t>(Mart.) Griseb.</t>
    </r>
  </si>
  <si>
    <r>
      <t xml:space="preserve">Alternanthera pungens </t>
    </r>
    <r>
      <rPr>
        <sz val="12"/>
        <color theme="1"/>
        <rFont val="Times New Roman"/>
        <family val="1"/>
      </rPr>
      <t>Kunth</t>
    </r>
  </si>
  <si>
    <r>
      <rPr>
        <i/>
        <sz val="12"/>
        <color theme="1"/>
        <rFont val="Times New Roman"/>
        <family val="1"/>
      </rPr>
      <t xml:space="preserve">Chamissoa acuminata </t>
    </r>
    <r>
      <rPr>
        <sz val="12"/>
        <color theme="1"/>
        <rFont val="Times New Roman"/>
        <family val="1"/>
      </rPr>
      <t>Mart</t>
    </r>
  </si>
  <si>
    <r>
      <rPr>
        <i/>
        <sz val="12"/>
        <color theme="1"/>
        <rFont val="Times New Roman"/>
        <family val="1"/>
      </rPr>
      <t>Rhus succedanea</t>
    </r>
    <r>
      <rPr>
        <sz val="12"/>
        <color theme="1"/>
        <rFont val="Times New Roman"/>
        <family val="1"/>
      </rPr>
      <t xml:space="preserve"> L.</t>
    </r>
  </si>
  <si>
    <r>
      <t>Annona rugulosa</t>
    </r>
    <r>
      <rPr>
        <sz val="12"/>
        <color theme="1"/>
        <rFont val="Times New Roman"/>
        <family val="1"/>
      </rPr>
      <t xml:space="preserve"> (Schltdl.) H.Rainer</t>
    </r>
  </si>
  <si>
    <r>
      <t xml:space="preserve">Apium leptophyllum </t>
    </r>
    <r>
      <rPr>
        <sz val="12"/>
        <color theme="1"/>
        <rFont val="Times New Roman"/>
        <family val="1"/>
      </rPr>
      <t>(Pers.) F. Muell. Ex Benth.</t>
    </r>
  </si>
  <si>
    <r>
      <rPr>
        <i/>
        <sz val="12"/>
        <color theme="1"/>
        <rFont val="Times New Roman"/>
        <family val="1"/>
      </rPr>
      <t>Centella asiatica</t>
    </r>
    <r>
      <rPr>
        <sz val="12"/>
        <color theme="1"/>
        <rFont val="Times New Roman"/>
        <family val="1"/>
      </rPr>
      <t xml:space="preserve"> (L.) Urb.</t>
    </r>
  </si>
  <si>
    <r>
      <t xml:space="preserve">Aspidosperma polyneuron </t>
    </r>
    <r>
      <rPr>
        <sz val="12"/>
        <color theme="1"/>
        <rFont val="Times New Roman"/>
        <family val="1"/>
      </rPr>
      <t>Müll. Arg.</t>
    </r>
  </si>
  <si>
    <r>
      <t xml:space="preserve">Aspidosperma riedelii </t>
    </r>
    <r>
      <rPr>
        <sz val="12"/>
        <color theme="1"/>
        <rFont val="Times New Roman"/>
        <family val="1"/>
      </rPr>
      <t>Müll. Arg.</t>
    </r>
  </si>
  <si>
    <r>
      <t xml:space="preserve">Ilex brevicuspis </t>
    </r>
    <r>
      <rPr>
        <sz val="12"/>
        <color theme="1"/>
        <rFont val="Times New Roman"/>
        <family val="1"/>
      </rPr>
      <t>Reissek</t>
    </r>
  </si>
  <si>
    <r>
      <rPr>
        <i/>
        <sz val="12"/>
        <rFont val="Times New Roman"/>
        <family val="1"/>
      </rPr>
      <t>Lemna valdiviana</t>
    </r>
    <r>
      <rPr>
        <sz val="12"/>
        <rFont val="Times New Roman"/>
        <family val="1"/>
      </rPr>
      <t xml:space="preserve"> Phil.</t>
    </r>
  </si>
  <si>
    <r>
      <t xml:space="preserve">Hydrocotyle bonariensis </t>
    </r>
    <r>
      <rPr>
        <sz val="12"/>
        <color theme="1"/>
        <rFont val="Times New Roman"/>
        <family val="1"/>
      </rPr>
      <t>Lam.</t>
    </r>
  </si>
  <si>
    <r>
      <t xml:space="preserve">Schefflera morototoni </t>
    </r>
    <r>
      <rPr>
        <sz val="12"/>
        <color theme="1"/>
        <rFont val="Times New Roman"/>
        <family val="1"/>
      </rPr>
      <t>(Aubl.) Maguire, Steyerm. &amp; Frodin</t>
    </r>
  </si>
  <si>
    <r>
      <t xml:space="preserve">Geonoma schottiana </t>
    </r>
    <r>
      <rPr>
        <sz val="12"/>
        <color theme="1"/>
        <rFont val="Times New Roman"/>
        <family val="1"/>
      </rPr>
      <t>Mart.</t>
    </r>
  </si>
  <si>
    <r>
      <t xml:space="preserve">Syagrus oleracea </t>
    </r>
    <r>
      <rPr>
        <sz val="12"/>
        <color theme="1"/>
        <rFont val="Times New Roman"/>
        <family val="1"/>
      </rPr>
      <t>(Mart.) Becc.</t>
    </r>
  </si>
  <si>
    <r>
      <t xml:space="preserve">Ageratum conyzoides </t>
    </r>
    <r>
      <rPr>
        <sz val="12"/>
        <color theme="1"/>
        <rFont val="Times New Roman"/>
        <family val="1"/>
      </rPr>
      <t xml:space="preserve"> L.</t>
    </r>
  </si>
  <si>
    <r>
      <t xml:space="preserve">Baccharis semiserrata </t>
    </r>
    <r>
      <rPr>
        <sz val="12"/>
        <color theme="1"/>
        <rFont val="Times New Roman"/>
        <family val="1"/>
      </rPr>
      <t>Vell.</t>
    </r>
  </si>
  <si>
    <r>
      <t xml:space="preserve">Bachiaria brizantha </t>
    </r>
    <r>
      <rPr>
        <sz val="12"/>
        <color theme="1"/>
        <rFont val="Times New Roman"/>
        <family val="1"/>
      </rPr>
      <t>(Hochts. ex A. Rich.) Stapf.</t>
    </r>
  </si>
  <si>
    <r>
      <t xml:space="preserve">Bidens pilosa </t>
    </r>
    <r>
      <rPr>
        <sz val="12"/>
        <color theme="1"/>
        <rFont val="Times New Roman"/>
        <family val="1"/>
      </rPr>
      <t>L.</t>
    </r>
  </si>
  <si>
    <r>
      <t xml:space="preserve">Chaptalia integerrima </t>
    </r>
    <r>
      <rPr>
        <sz val="12"/>
        <color theme="1"/>
        <rFont val="Times New Roman"/>
        <family val="1"/>
      </rPr>
      <t>(Vell.) Burkart</t>
    </r>
  </si>
  <si>
    <r>
      <t xml:space="preserve">Chaptalia nutans </t>
    </r>
    <r>
      <rPr>
        <sz val="12"/>
        <color theme="1"/>
        <rFont val="Times New Roman"/>
        <family val="1"/>
      </rPr>
      <t>(L.) Pol.</t>
    </r>
  </si>
  <si>
    <r>
      <t xml:space="preserve">Chromolaena laevigata </t>
    </r>
    <r>
      <rPr>
        <sz val="12"/>
        <color theme="1"/>
        <rFont val="Times New Roman"/>
        <family val="1"/>
      </rPr>
      <t>(Lam.) King &amp; Rob.</t>
    </r>
  </si>
  <si>
    <r>
      <t xml:space="preserve">Chromolaena maximilianii </t>
    </r>
    <r>
      <rPr>
        <sz val="12"/>
        <color theme="1"/>
        <rFont val="Times New Roman"/>
        <family val="1"/>
      </rPr>
      <t>(Schrad.) King &amp; Rob.</t>
    </r>
  </si>
  <si>
    <r>
      <t xml:space="preserve">Cirsium vulgare </t>
    </r>
    <r>
      <rPr>
        <sz val="12"/>
        <color theme="1"/>
        <rFont val="Times New Roman"/>
        <family val="1"/>
      </rPr>
      <t>(Savi) Ten.</t>
    </r>
  </si>
  <si>
    <r>
      <t xml:space="preserve">Conoclinium macrocephalum </t>
    </r>
    <r>
      <rPr>
        <sz val="12"/>
        <color theme="1"/>
        <rFont val="Times New Roman"/>
        <family val="1"/>
      </rPr>
      <t>(Less.) DC. Ex B. L. Turner</t>
    </r>
  </si>
  <si>
    <r>
      <t xml:space="preserve">Conyza bonariensis </t>
    </r>
    <r>
      <rPr>
        <sz val="12"/>
        <color theme="1"/>
        <rFont val="Times New Roman"/>
        <family val="1"/>
      </rPr>
      <t>(L.) Cronquist</t>
    </r>
  </si>
  <si>
    <r>
      <t xml:space="preserve">Crepis japonica </t>
    </r>
    <r>
      <rPr>
        <sz val="12"/>
        <color theme="1"/>
        <rFont val="Times New Roman"/>
        <family val="1"/>
      </rPr>
      <t>(L.) Benth.</t>
    </r>
  </si>
  <si>
    <r>
      <t xml:space="preserve">Eclipta alba </t>
    </r>
    <r>
      <rPr>
        <sz val="12"/>
        <color theme="1"/>
        <rFont val="Times New Roman"/>
        <family val="1"/>
      </rPr>
      <t>(L.) Hassk.</t>
    </r>
  </si>
  <si>
    <r>
      <t xml:space="preserve">Elephantopus mollis </t>
    </r>
    <r>
      <rPr>
        <sz val="12"/>
        <color theme="1"/>
        <rFont val="Times New Roman"/>
        <family val="1"/>
      </rPr>
      <t>Kunth</t>
    </r>
  </si>
  <si>
    <r>
      <t xml:space="preserve">Emilia coccinea </t>
    </r>
    <r>
      <rPr>
        <sz val="12"/>
        <color theme="1"/>
        <rFont val="Times New Roman"/>
        <family val="1"/>
      </rPr>
      <t>(Sims) G. Don</t>
    </r>
  </si>
  <si>
    <r>
      <t xml:space="preserve">Erechtites hieracifolius </t>
    </r>
    <r>
      <rPr>
        <sz val="12"/>
        <color theme="1"/>
        <rFont val="Times New Roman"/>
        <family val="1"/>
      </rPr>
      <t>(L.) Raf. Ex DC.</t>
    </r>
  </si>
  <si>
    <r>
      <t xml:space="preserve">Erechtites valerianifolius </t>
    </r>
    <r>
      <rPr>
        <sz val="12"/>
        <color theme="1"/>
        <rFont val="Times New Roman"/>
        <family val="1"/>
      </rPr>
      <t>(Link ex Spreng.) DC.</t>
    </r>
  </si>
  <si>
    <r>
      <t xml:space="preserve">Galinsoga parviflora </t>
    </r>
    <r>
      <rPr>
        <sz val="12"/>
        <color theme="1"/>
        <rFont val="Times New Roman"/>
        <family val="1"/>
      </rPr>
      <t>Cav.</t>
    </r>
  </si>
  <si>
    <r>
      <t xml:space="preserve">Hypochaeris brasiliensis </t>
    </r>
    <r>
      <rPr>
        <sz val="12"/>
        <color theme="1"/>
        <rFont val="Times New Roman"/>
        <family val="1"/>
      </rPr>
      <t>(Less.) Griseb.</t>
    </r>
  </si>
  <si>
    <r>
      <t xml:space="preserve">Mikania glomerata </t>
    </r>
    <r>
      <rPr>
        <sz val="12"/>
        <color theme="1"/>
        <rFont val="Times New Roman"/>
        <family val="1"/>
      </rPr>
      <t>Spreng.</t>
    </r>
  </si>
  <si>
    <r>
      <t xml:space="preserve">Mikania hirsutissima </t>
    </r>
    <r>
      <rPr>
        <sz val="12"/>
        <color theme="1"/>
        <rFont val="Times New Roman"/>
        <family val="1"/>
      </rPr>
      <t>DC.</t>
    </r>
  </si>
  <si>
    <r>
      <t xml:space="preserve">Porophyllum ruderale </t>
    </r>
    <r>
      <rPr>
        <sz val="12"/>
        <color theme="1"/>
        <rFont val="Times New Roman"/>
        <family val="1"/>
      </rPr>
      <t>(Jacq.) Cass.</t>
    </r>
  </si>
  <si>
    <r>
      <t>Pterocaulon virgatum</t>
    </r>
    <r>
      <rPr>
        <sz val="12"/>
        <color theme="1"/>
        <rFont val="Times New Roman"/>
        <family val="1"/>
      </rPr>
      <t xml:space="preserve"> (L.) DC.</t>
    </r>
  </si>
  <si>
    <r>
      <t xml:space="preserve">Senecio brasiliensis </t>
    </r>
    <r>
      <rPr>
        <sz val="12"/>
        <color theme="1"/>
        <rFont val="Times New Roman"/>
        <family val="1"/>
      </rPr>
      <t>(Spreng.) Less.</t>
    </r>
  </si>
  <si>
    <r>
      <t xml:space="preserve">Soliva anthemifolia </t>
    </r>
    <r>
      <rPr>
        <sz val="12"/>
        <color theme="1"/>
        <rFont val="Times New Roman"/>
        <family val="1"/>
      </rPr>
      <t>(Juss.) Sweet</t>
    </r>
  </si>
  <si>
    <r>
      <t xml:space="preserve">Soliva pterosperma </t>
    </r>
    <r>
      <rPr>
        <sz val="12"/>
        <color theme="1"/>
        <rFont val="Times New Roman"/>
        <family val="1"/>
      </rPr>
      <t>(Juss.) Less.</t>
    </r>
  </si>
  <si>
    <r>
      <t xml:space="preserve">Sonchus asper </t>
    </r>
    <r>
      <rPr>
        <sz val="12"/>
        <color theme="1"/>
        <rFont val="Times New Roman"/>
        <family val="1"/>
      </rPr>
      <t>(L.) Hill.</t>
    </r>
  </si>
  <si>
    <r>
      <t xml:space="preserve">Tridax procumbens </t>
    </r>
    <r>
      <rPr>
        <sz val="12"/>
        <color theme="1"/>
        <rFont val="Times New Roman"/>
        <family val="1"/>
      </rPr>
      <t>L.</t>
    </r>
  </si>
  <si>
    <r>
      <t xml:space="preserve">Trixis divaricata </t>
    </r>
    <r>
      <rPr>
        <sz val="12"/>
        <color theme="1"/>
        <rFont val="Times New Roman"/>
        <family val="1"/>
      </rPr>
      <t>(Kunth) Spreng.</t>
    </r>
  </si>
  <si>
    <r>
      <t>Vernonanthura tweediana</t>
    </r>
    <r>
      <rPr>
        <sz val="12"/>
        <color theme="1"/>
        <rFont val="Times New Roman"/>
        <family val="1"/>
      </rPr>
      <t xml:space="preserve"> (Baker) H.Rob.</t>
    </r>
  </si>
  <si>
    <r>
      <t xml:space="preserve">Vernonia condensata </t>
    </r>
    <r>
      <rPr>
        <sz val="12"/>
        <color theme="1"/>
        <rFont val="Times New Roman"/>
        <family val="1"/>
      </rPr>
      <t>Baker</t>
    </r>
  </si>
  <si>
    <r>
      <t xml:space="preserve">Vernonia platensis </t>
    </r>
    <r>
      <rPr>
        <sz val="12"/>
        <color theme="1"/>
        <rFont val="Times New Roman"/>
        <family val="1"/>
      </rPr>
      <t>(Spreng.) Less.</t>
    </r>
  </si>
  <si>
    <r>
      <t xml:space="preserve">Amphilophium </t>
    </r>
    <r>
      <rPr>
        <sz val="12"/>
        <rFont val="Times New Roman"/>
        <family val="1"/>
      </rPr>
      <t>sp.</t>
    </r>
  </si>
  <si>
    <r>
      <rPr>
        <i/>
        <sz val="12"/>
        <color theme="1"/>
        <rFont val="Times New Roman"/>
        <family val="1"/>
      </rPr>
      <t>Bignonia binata</t>
    </r>
    <r>
      <rPr>
        <sz val="12"/>
        <color theme="1"/>
        <rFont val="Times New Roman"/>
        <family val="1"/>
      </rPr>
      <t xml:space="preserve"> Thumb.</t>
    </r>
  </si>
  <si>
    <r>
      <t xml:space="preserve">Dolichandra unguis-cati </t>
    </r>
    <r>
      <rPr>
        <sz val="12"/>
        <color theme="1"/>
        <rFont val="Times New Roman"/>
        <family val="1"/>
      </rPr>
      <t>(L.) L.G. Lohmann</t>
    </r>
  </si>
  <si>
    <r>
      <t xml:space="preserve">Dolichandra </t>
    </r>
    <r>
      <rPr>
        <sz val="12"/>
        <color theme="1"/>
        <rFont val="Times New Roman"/>
        <family val="1"/>
      </rPr>
      <t>sp.</t>
    </r>
  </si>
  <si>
    <r>
      <t xml:space="preserve">Handroanthus chrysotrichus </t>
    </r>
    <r>
      <rPr>
        <sz val="12"/>
        <color theme="1"/>
        <rFont val="Times New Roman"/>
        <family val="1"/>
      </rPr>
      <t>(Mart. ex DC.) Mattos</t>
    </r>
  </si>
  <si>
    <r>
      <rPr>
        <i/>
        <sz val="12"/>
        <color theme="1"/>
        <rFont val="Times New Roman"/>
        <family val="1"/>
      </rPr>
      <t>Cordia polycephala</t>
    </r>
    <r>
      <rPr>
        <sz val="12"/>
        <color theme="1"/>
        <rFont val="Times New Roman"/>
        <family val="1"/>
      </rPr>
      <t xml:space="preserve"> (Lam.) I. J. Johnst.</t>
    </r>
  </si>
  <si>
    <r>
      <t xml:space="preserve">Heliotropium lanceolatum </t>
    </r>
    <r>
      <rPr>
        <sz val="12"/>
        <color theme="1"/>
        <rFont val="Times New Roman"/>
        <family val="1"/>
      </rPr>
      <t>Ruiz &amp; Pav.</t>
    </r>
  </si>
  <si>
    <r>
      <t xml:space="preserve">Coronopus didymus </t>
    </r>
    <r>
      <rPr>
        <sz val="12"/>
        <color theme="1"/>
        <rFont val="Times New Roman"/>
        <family val="1"/>
      </rPr>
      <t>(L.) Sm.</t>
    </r>
  </si>
  <si>
    <r>
      <t xml:space="preserve">Lepidium virginicum </t>
    </r>
    <r>
      <rPr>
        <sz val="12"/>
        <color theme="1"/>
        <rFont val="Times New Roman"/>
        <family val="1"/>
      </rPr>
      <t>L.</t>
    </r>
  </si>
  <si>
    <r>
      <t xml:space="preserve">Acanthostachys strobilacea </t>
    </r>
    <r>
      <rPr>
        <sz val="12"/>
        <color theme="1"/>
        <rFont val="Times New Roman"/>
        <family val="1"/>
      </rPr>
      <t>(Schult. &amp; Schult.f.) Klotzsch</t>
    </r>
  </si>
  <si>
    <r>
      <t xml:space="preserve">Aechmea bromeliifolia </t>
    </r>
    <r>
      <rPr>
        <sz val="12"/>
        <color theme="1"/>
        <rFont val="Times New Roman"/>
        <family val="1"/>
      </rPr>
      <t xml:space="preserve"> (Rudge) Baker</t>
    </r>
  </si>
  <si>
    <r>
      <t xml:space="preserve">Aechmea distichantha </t>
    </r>
    <r>
      <rPr>
        <sz val="12"/>
        <color theme="1"/>
        <rFont val="Times New Roman"/>
        <family val="1"/>
      </rPr>
      <t xml:space="preserve"> Lem.</t>
    </r>
  </si>
  <si>
    <r>
      <t xml:space="preserve">Aechmea </t>
    </r>
    <r>
      <rPr>
        <sz val="12"/>
        <color theme="1"/>
        <rFont val="Times New Roman"/>
        <family val="1"/>
      </rPr>
      <t>sp.</t>
    </r>
  </si>
  <si>
    <r>
      <t xml:space="preserve">Billbergia nutans </t>
    </r>
    <r>
      <rPr>
        <sz val="12"/>
        <color theme="1"/>
        <rFont val="Times New Roman"/>
        <family val="1"/>
      </rPr>
      <t>H.Wendl. ex Regel</t>
    </r>
  </si>
  <si>
    <r>
      <t xml:space="preserve">Billbergia zebrina </t>
    </r>
    <r>
      <rPr>
        <sz val="12"/>
        <color theme="1"/>
        <rFont val="Times New Roman"/>
        <family val="1"/>
      </rPr>
      <t>(Herb.) Lindl.</t>
    </r>
  </si>
  <si>
    <r>
      <t xml:space="preserve">Canistrum cyathiformis </t>
    </r>
    <r>
      <rPr>
        <sz val="12"/>
        <color theme="1"/>
        <rFont val="Times New Roman"/>
        <family val="1"/>
      </rPr>
      <t>(Herb.) Lindl.</t>
    </r>
  </si>
  <si>
    <r>
      <t xml:space="preserve">Nidularium procerum </t>
    </r>
    <r>
      <rPr>
        <sz val="12"/>
        <color theme="1"/>
        <rFont val="Times New Roman"/>
        <family val="1"/>
      </rPr>
      <t>Lindm.</t>
    </r>
  </si>
  <si>
    <r>
      <t xml:space="preserve">Tillandsia pohliana </t>
    </r>
    <r>
      <rPr>
        <sz val="12"/>
        <color theme="1"/>
        <rFont val="Times New Roman"/>
        <family val="1"/>
      </rPr>
      <t>Mez</t>
    </r>
  </si>
  <si>
    <r>
      <t xml:space="preserve">Tillandsia polystachia </t>
    </r>
    <r>
      <rPr>
        <sz val="12"/>
        <color theme="1"/>
        <rFont val="Times New Roman"/>
        <family val="1"/>
      </rPr>
      <t xml:space="preserve"> (L.) L.</t>
    </r>
  </si>
  <si>
    <r>
      <t xml:space="preserve">Tillandsia recurvata  </t>
    </r>
    <r>
      <rPr>
        <sz val="12"/>
        <color theme="1"/>
        <rFont val="Times New Roman"/>
        <family val="1"/>
      </rPr>
      <t>(L.) L.</t>
    </r>
  </si>
  <si>
    <r>
      <t xml:space="preserve">Tillandsia streptocarpa </t>
    </r>
    <r>
      <rPr>
        <sz val="12"/>
        <color theme="1"/>
        <rFont val="Times New Roman"/>
        <family val="1"/>
      </rPr>
      <t>Barker</t>
    </r>
  </si>
  <si>
    <r>
      <t xml:space="preserve">Tillandsia stricta </t>
    </r>
    <r>
      <rPr>
        <sz val="12"/>
        <color theme="1"/>
        <rFont val="Times New Roman"/>
        <family val="1"/>
      </rPr>
      <t xml:space="preserve"> Sol. ex Ker Gawl.</t>
    </r>
  </si>
  <si>
    <r>
      <t xml:space="preserve">Tillandsia tenuifolia </t>
    </r>
    <r>
      <rPr>
        <sz val="12"/>
        <color theme="1"/>
        <rFont val="Times New Roman"/>
        <family val="1"/>
      </rPr>
      <t xml:space="preserve"> L.</t>
    </r>
  </si>
  <si>
    <r>
      <t xml:space="preserve">Tillandsia tricholepis </t>
    </r>
    <r>
      <rPr>
        <sz val="12"/>
        <color theme="1"/>
        <rFont val="Times New Roman"/>
        <family val="1"/>
      </rPr>
      <t xml:space="preserve"> Baker</t>
    </r>
  </si>
  <si>
    <r>
      <t xml:space="preserve">Vriesea </t>
    </r>
    <r>
      <rPr>
        <sz val="12"/>
        <color theme="1"/>
        <rFont val="Times New Roman"/>
        <family val="1"/>
      </rPr>
      <t>cf</t>
    </r>
    <r>
      <rPr>
        <i/>
        <sz val="12"/>
        <color theme="1"/>
        <rFont val="Times New Roman"/>
        <family val="1"/>
      </rPr>
      <t xml:space="preserve"> gigantea </t>
    </r>
    <r>
      <rPr>
        <sz val="12"/>
        <color theme="1"/>
        <rFont val="Times New Roman"/>
        <family val="1"/>
      </rPr>
      <t>Gaudich.</t>
    </r>
  </si>
  <si>
    <r>
      <rPr>
        <i/>
        <sz val="12"/>
        <color theme="1"/>
        <rFont val="Times New Roman"/>
        <family val="1"/>
      </rPr>
      <t>Vrisea</t>
    </r>
    <r>
      <rPr>
        <sz val="12"/>
        <color theme="1"/>
        <rFont val="Times New Roman"/>
        <family val="1"/>
      </rPr>
      <t xml:space="preserve"> sp.</t>
    </r>
  </si>
  <si>
    <r>
      <t xml:space="preserve">Cereus hildmannianus </t>
    </r>
    <r>
      <rPr>
        <sz val="12"/>
        <color theme="1"/>
        <rFont val="Times New Roman"/>
        <family val="1"/>
      </rPr>
      <t>K. Schum.</t>
    </r>
  </si>
  <si>
    <r>
      <t xml:space="preserve">Epiphyllum phyllanthus </t>
    </r>
    <r>
      <rPr>
        <sz val="12"/>
        <color theme="1"/>
        <rFont val="Times New Roman"/>
        <family val="1"/>
      </rPr>
      <t>(L.) Haw.</t>
    </r>
  </si>
  <si>
    <r>
      <t xml:space="preserve">Hatiora salicornioides </t>
    </r>
    <r>
      <rPr>
        <sz val="12"/>
        <color theme="1"/>
        <rFont val="Times New Roman"/>
        <family val="1"/>
      </rPr>
      <t>Britton &amp; Rose</t>
    </r>
  </si>
  <si>
    <r>
      <t xml:space="preserve">Lepismium cruciforme </t>
    </r>
    <r>
      <rPr>
        <sz val="12"/>
        <color theme="1"/>
        <rFont val="Times New Roman"/>
        <family val="1"/>
      </rPr>
      <t xml:space="preserve"> (Vell.) Miq.</t>
    </r>
  </si>
  <si>
    <r>
      <t xml:space="preserve">Lepismium houlletianum </t>
    </r>
    <r>
      <rPr>
        <sz val="12"/>
        <color theme="1"/>
        <rFont val="Times New Roman"/>
        <family val="1"/>
      </rPr>
      <t>(Lem.) Barthlott</t>
    </r>
  </si>
  <si>
    <r>
      <t xml:space="preserve">Lepismium lumbricoides </t>
    </r>
    <r>
      <rPr>
        <sz val="12"/>
        <color theme="1"/>
        <rFont val="Times New Roman"/>
        <family val="1"/>
      </rPr>
      <t>(Lem.) Barthlott</t>
    </r>
  </si>
  <si>
    <r>
      <t xml:space="preserve">Pereskia aculeata </t>
    </r>
    <r>
      <rPr>
        <sz val="12"/>
        <color theme="1"/>
        <rFont val="Times New Roman"/>
        <family val="1"/>
      </rPr>
      <t>Mill.</t>
    </r>
  </si>
  <si>
    <r>
      <t>Rhipsalis cereuscula</t>
    </r>
    <r>
      <rPr>
        <sz val="12"/>
        <color theme="1"/>
        <rFont val="Times New Roman"/>
        <family val="1"/>
      </rPr>
      <t xml:space="preserve"> Haw.</t>
    </r>
  </si>
  <si>
    <r>
      <t xml:space="preserve">Celtis fluminensis </t>
    </r>
    <r>
      <rPr>
        <sz val="12"/>
        <color theme="1"/>
        <rFont val="Times New Roman"/>
        <family val="1"/>
      </rPr>
      <t>Mart.</t>
    </r>
  </si>
  <si>
    <r>
      <t xml:space="preserve">Drymaria cordata </t>
    </r>
    <r>
      <rPr>
        <sz val="12"/>
        <color theme="1"/>
        <rFont val="Times New Roman"/>
        <family val="1"/>
      </rPr>
      <t>(L.) Willd. Ex Schult.</t>
    </r>
  </si>
  <si>
    <r>
      <t xml:space="preserve">Ipomoea ramosissima </t>
    </r>
    <r>
      <rPr>
        <sz val="12"/>
        <color theme="1"/>
        <rFont val="Times New Roman"/>
        <family val="1"/>
      </rPr>
      <t>(Poir.) Choisy</t>
    </r>
  </si>
  <si>
    <r>
      <rPr>
        <i/>
        <sz val="12"/>
        <color theme="1"/>
        <rFont val="Times New Roman"/>
        <family val="1"/>
      </rPr>
      <t>Fevillea trilobata</t>
    </r>
    <r>
      <rPr>
        <sz val="12"/>
        <color theme="1"/>
        <rFont val="Times New Roman"/>
        <family val="1"/>
      </rPr>
      <t xml:space="preserve"> L.</t>
    </r>
  </si>
  <si>
    <r>
      <rPr>
        <i/>
        <sz val="12"/>
        <color theme="1"/>
        <rFont val="Times New Roman"/>
        <family val="1"/>
      </rPr>
      <t>Lamanonia cuneata</t>
    </r>
    <r>
      <rPr>
        <sz val="12"/>
        <color theme="1"/>
        <rFont val="Times New Roman"/>
        <family val="1"/>
      </rPr>
      <t xml:space="preserve"> Vell.</t>
    </r>
  </si>
  <si>
    <r>
      <t xml:space="preserve">Carex sororia </t>
    </r>
    <r>
      <rPr>
        <sz val="12"/>
        <color theme="1"/>
        <rFont val="Times New Roman"/>
        <family val="1"/>
      </rPr>
      <t>Kunth</t>
    </r>
  </si>
  <si>
    <r>
      <t xml:space="preserve">Carex uruguayensis </t>
    </r>
    <r>
      <rPr>
        <sz val="12"/>
        <color theme="1"/>
        <rFont val="Times New Roman"/>
        <family val="1"/>
      </rPr>
      <t>Boeckeler</t>
    </r>
  </si>
  <si>
    <r>
      <t xml:space="preserve">Cyperus difformis </t>
    </r>
    <r>
      <rPr>
        <sz val="12"/>
        <color theme="1"/>
        <rFont val="Times New Roman"/>
        <family val="1"/>
      </rPr>
      <t>L.</t>
    </r>
  </si>
  <si>
    <r>
      <t xml:space="preserve">Cyperus distans </t>
    </r>
    <r>
      <rPr>
        <sz val="12"/>
        <color theme="1"/>
        <rFont val="Times New Roman"/>
        <family val="1"/>
      </rPr>
      <t>L. f.</t>
    </r>
  </si>
  <si>
    <r>
      <t xml:space="preserve">Cyperus iria </t>
    </r>
    <r>
      <rPr>
        <sz val="12"/>
        <color theme="1"/>
        <rFont val="Times New Roman"/>
        <family val="1"/>
      </rPr>
      <t>L.</t>
    </r>
  </si>
  <si>
    <r>
      <t xml:space="preserve">Cyperus meyenianus </t>
    </r>
    <r>
      <rPr>
        <sz val="12"/>
        <color theme="1"/>
        <rFont val="Times New Roman"/>
        <family val="1"/>
      </rPr>
      <t>Kunth</t>
    </r>
  </si>
  <si>
    <r>
      <t xml:space="preserve">Cyperus odoratus </t>
    </r>
    <r>
      <rPr>
        <sz val="12"/>
        <color theme="1"/>
        <rFont val="Times New Roman"/>
        <family val="1"/>
      </rPr>
      <t>L.</t>
    </r>
  </si>
  <si>
    <r>
      <t xml:space="preserve">Cyperus polystachyus </t>
    </r>
    <r>
      <rPr>
        <sz val="12"/>
        <color theme="1"/>
        <rFont val="Times New Roman"/>
        <family val="1"/>
      </rPr>
      <t>Rottb.</t>
    </r>
  </si>
  <si>
    <r>
      <t xml:space="preserve">Cyperus surinamensis </t>
    </r>
    <r>
      <rPr>
        <sz val="12"/>
        <color theme="1"/>
        <rFont val="Times New Roman"/>
        <family val="1"/>
      </rPr>
      <t>Rottb.</t>
    </r>
  </si>
  <si>
    <r>
      <t xml:space="preserve">Cyperus virens </t>
    </r>
    <r>
      <rPr>
        <sz val="12"/>
        <color theme="1"/>
        <rFont val="Times New Roman"/>
        <family val="1"/>
      </rPr>
      <t>Michx.</t>
    </r>
  </si>
  <si>
    <r>
      <t xml:space="preserve">Eleocharis acutangula </t>
    </r>
    <r>
      <rPr>
        <sz val="12"/>
        <color theme="1"/>
        <rFont val="Times New Roman"/>
        <family val="1"/>
      </rPr>
      <t>(Roxb.) Schult.</t>
    </r>
  </si>
  <si>
    <r>
      <t xml:space="preserve">Eleocharis sellowiana </t>
    </r>
    <r>
      <rPr>
        <sz val="12"/>
        <color theme="1"/>
        <rFont val="Times New Roman"/>
        <family val="1"/>
      </rPr>
      <t>Kunth</t>
    </r>
  </si>
  <si>
    <r>
      <t xml:space="preserve">Fimbristilis dichotoma </t>
    </r>
    <r>
      <rPr>
        <sz val="12"/>
        <color theme="1"/>
        <rFont val="Times New Roman"/>
        <family val="1"/>
      </rPr>
      <t>(L.) Vahl</t>
    </r>
  </si>
  <si>
    <r>
      <t xml:space="preserve">Kyllinga brevifolia </t>
    </r>
    <r>
      <rPr>
        <sz val="12"/>
        <color theme="1"/>
        <rFont val="Times New Roman"/>
        <family val="1"/>
      </rPr>
      <t>Rottb.</t>
    </r>
  </si>
  <si>
    <r>
      <t xml:space="preserve">Rhychospora corymbosa </t>
    </r>
    <r>
      <rPr>
        <sz val="12"/>
        <color theme="1"/>
        <rFont val="Times New Roman"/>
        <family val="1"/>
      </rPr>
      <t>(L.) Britton</t>
    </r>
  </si>
  <si>
    <r>
      <t xml:space="preserve">Bernardia sellowii </t>
    </r>
    <r>
      <rPr>
        <sz val="12"/>
        <color theme="1"/>
        <rFont val="Times New Roman"/>
        <family val="1"/>
      </rPr>
      <t>Müll.Arg.</t>
    </r>
  </si>
  <si>
    <r>
      <t xml:space="preserve">Hyeronima alchorneoides </t>
    </r>
    <r>
      <rPr>
        <sz val="12"/>
        <color theme="1"/>
        <rFont val="Times New Roman"/>
        <family val="1"/>
      </rPr>
      <t>Allemão</t>
    </r>
  </si>
  <si>
    <r>
      <t>Sebastiania klotzchiana</t>
    </r>
    <r>
      <rPr>
        <sz val="12"/>
        <color theme="1"/>
        <rFont val="Times New Roman"/>
        <family val="1"/>
      </rPr>
      <t xml:space="preserve"> (Müll. Arg.) Müll.Arg.</t>
    </r>
  </si>
  <si>
    <r>
      <t xml:space="preserve">Albizia niopoides </t>
    </r>
    <r>
      <rPr>
        <sz val="12"/>
        <color theme="1"/>
        <rFont val="Times New Roman"/>
        <family val="1"/>
      </rPr>
      <t>(Benth.) Burkart</t>
    </r>
  </si>
  <si>
    <r>
      <t xml:space="preserve">Cajanus cajan </t>
    </r>
    <r>
      <rPr>
        <sz val="12"/>
        <color theme="1"/>
        <rFont val="Times New Roman"/>
        <family val="1"/>
      </rPr>
      <t>(L.) Millsp.</t>
    </r>
  </si>
  <si>
    <r>
      <rPr>
        <i/>
        <sz val="12"/>
        <color theme="1"/>
        <rFont val="Times New Roman"/>
        <family val="1"/>
      </rPr>
      <t>Cannavalia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sp.</t>
    </r>
  </si>
  <si>
    <r>
      <t xml:space="preserve">Crotalaria spectabilis </t>
    </r>
    <r>
      <rPr>
        <sz val="12"/>
        <color theme="1"/>
        <rFont val="Times New Roman"/>
        <family val="1"/>
      </rPr>
      <t>Roth</t>
    </r>
  </si>
  <si>
    <r>
      <t xml:space="preserve">Erythrina speciosa </t>
    </r>
    <r>
      <rPr>
        <sz val="12"/>
        <color theme="1"/>
        <rFont val="Times New Roman"/>
        <family val="1"/>
      </rPr>
      <t>Andrews</t>
    </r>
  </si>
  <si>
    <r>
      <t xml:space="preserve">Macroptilium lathyroides </t>
    </r>
    <r>
      <rPr>
        <sz val="12"/>
        <color theme="1"/>
        <rFont val="Times New Roman"/>
        <family val="1"/>
      </rPr>
      <t>(L.) Urb.</t>
    </r>
  </si>
  <si>
    <r>
      <t xml:space="preserve">Sesbania punicea </t>
    </r>
    <r>
      <rPr>
        <sz val="12"/>
        <color theme="1"/>
        <rFont val="Times New Roman"/>
        <family val="1"/>
      </rPr>
      <t>(Cav.) Benth</t>
    </r>
  </si>
  <si>
    <r>
      <t xml:space="preserve">Trifolium repens </t>
    </r>
    <r>
      <rPr>
        <sz val="12"/>
        <color theme="1"/>
        <rFont val="Times New Roman"/>
        <family val="1"/>
      </rPr>
      <t>L.</t>
    </r>
  </si>
  <si>
    <r>
      <t xml:space="preserve">Hypericum brasiliense </t>
    </r>
    <r>
      <rPr>
        <sz val="12"/>
        <color theme="1"/>
        <rFont val="Times New Roman"/>
        <family val="1"/>
      </rPr>
      <t>Choisy</t>
    </r>
  </si>
  <si>
    <r>
      <t xml:space="preserve">Sisyrhinchium fasciculatum </t>
    </r>
    <r>
      <rPr>
        <sz val="12"/>
        <color theme="1"/>
        <rFont val="Times New Roman"/>
        <family val="1"/>
      </rPr>
      <t>Klatt</t>
    </r>
  </si>
  <si>
    <r>
      <t xml:space="preserve">Leonurus sibiricus </t>
    </r>
    <r>
      <rPr>
        <sz val="12"/>
        <color theme="1"/>
        <rFont val="Times New Roman"/>
        <family val="1"/>
      </rPr>
      <t>L.</t>
    </r>
  </si>
  <si>
    <r>
      <t xml:space="preserve">Ocimum campechianum </t>
    </r>
    <r>
      <rPr>
        <sz val="12"/>
        <color theme="1"/>
        <rFont val="Times New Roman"/>
        <family val="1"/>
      </rPr>
      <t>Mill.</t>
    </r>
  </si>
  <si>
    <r>
      <t xml:space="preserve">Plectranthus neochilus </t>
    </r>
    <r>
      <rPr>
        <sz val="12"/>
        <color theme="1"/>
        <rFont val="Times New Roman"/>
        <family val="1"/>
      </rPr>
      <t>Schlechter</t>
    </r>
  </si>
  <si>
    <r>
      <t xml:space="preserve">Cariniana legalis </t>
    </r>
    <r>
      <rPr>
        <sz val="12"/>
        <color theme="1"/>
        <rFont val="Times New Roman"/>
        <family val="1"/>
      </rPr>
      <t>(Mart.) kuntze</t>
    </r>
  </si>
  <si>
    <r>
      <t xml:space="preserve">Spigelia anthelmia </t>
    </r>
    <r>
      <rPr>
        <sz val="12"/>
        <color theme="1"/>
        <rFont val="Times New Roman"/>
        <family val="1"/>
      </rPr>
      <t>L.</t>
    </r>
  </si>
  <si>
    <r>
      <t xml:space="preserve">Palhinhaea camporum </t>
    </r>
    <r>
      <rPr>
        <sz val="12"/>
        <color rgb="FF000000"/>
        <rFont val="Times New Roman"/>
        <family val="1"/>
      </rPr>
      <t>(B.Øllg. &amp; P.G.Windisch) Holub</t>
    </r>
  </si>
  <si>
    <r>
      <t xml:space="preserve">Palhinhaea cernua </t>
    </r>
    <r>
      <rPr>
        <sz val="12"/>
        <color rgb="FF000000"/>
        <rFont val="Times New Roman"/>
        <family val="1"/>
      </rPr>
      <t>(L.) Vasc. &amp; Franco</t>
    </r>
  </si>
  <si>
    <r>
      <rPr>
        <i/>
        <sz val="12"/>
        <color theme="1"/>
        <rFont val="Times New Roman"/>
        <family val="1"/>
      </rPr>
      <t xml:space="preserve">Cuphea carthagenensis </t>
    </r>
    <r>
      <rPr>
        <sz val="12"/>
        <color theme="1"/>
        <rFont val="Times New Roman"/>
        <family val="1"/>
      </rPr>
      <t>(Jacq.) J. F. Macbr.</t>
    </r>
  </si>
  <si>
    <r>
      <rPr>
        <i/>
        <sz val="12"/>
        <color theme="1"/>
        <rFont val="Times New Roman"/>
        <family val="1"/>
      </rPr>
      <t xml:space="preserve">Cuphea racemosa </t>
    </r>
    <r>
      <rPr>
        <sz val="12"/>
        <color theme="1"/>
        <rFont val="Times New Roman"/>
        <family val="1"/>
      </rPr>
      <t>(L.f.) Spreng.</t>
    </r>
  </si>
  <si>
    <r>
      <t xml:space="preserve">Lafoensia pacari </t>
    </r>
    <r>
      <rPr>
        <sz val="12"/>
        <color theme="1"/>
        <rFont val="Times New Roman"/>
        <family val="1"/>
      </rPr>
      <t>A. St.-Hil.</t>
    </r>
  </si>
  <si>
    <r>
      <t xml:space="preserve">Heteropterys </t>
    </r>
    <r>
      <rPr>
        <sz val="12"/>
        <rFont val="Times New Roman"/>
        <family val="1"/>
      </rPr>
      <t>sp1</t>
    </r>
  </si>
  <si>
    <r>
      <t xml:space="preserve">Heteropterys </t>
    </r>
    <r>
      <rPr>
        <sz val="12"/>
        <rFont val="Times New Roman"/>
        <family val="1"/>
      </rPr>
      <t>sp2</t>
    </r>
  </si>
  <si>
    <r>
      <rPr>
        <i/>
        <sz val="12"/>
        <color theme="1"/>
        <rFont val="Times New Roman"/>
        <family val="1"/>
      </rPr>
      <t>Abutilon rufinerve</t>
    </r>
    <r>
      <rPr>
        <sz val="12"/>
        <color theme="1"/>
        <rFont val="Times New Roman"/>
        <family val="1"/>
      </rPr>
      <t xml:space="preserve"> A.St.-Hil.</t>
    </r>
  </si>
  <si>
    <r>
      <t xml:space="preserve">Bastardiopsis densiflora </t>
    </r>
    <r>
      <rPr>
        <sz val="12"/>
        <color theme="1"/>
        <rFont val="Times New Roman"/>
        <family val="1"/>
      </rPr>
      <t>(Hook &amp; Arn) Hassl.</t>
    </r>
  </si>
  <si>
    <r>
      <t xml:space="preserve">Ceiba speciosa </t>
    </r>
    <r>
      <rPr>
        <sz val="12"/>
        <color theme="1"/>
        <rFont val="Times New Roman"/>
        <family val="1"/>
      </rPr>
      <t>(A. St-Hil) Ravenna</t>
    </r>
  </si>
  <si>
    <r>
      <t xml:space="preserve">Heliocarpus papayensis </t>
    </r>
    <r>
      <rPr>
        <sz val="12"/>
        <color theme="1"/>
        <rFont val="Times New Roman"/>
        <family val="1"/>
      </rPr>
      <t>Kunth</t>
    </r>
  </si>
  <si>
    <r>
      <t xml:space="preserve">Pavonia communis </t>
    </r>
    <r>
      <rPr>
        <sz val="12"/>
        <color theme="1"/>
        <rFont val="Times New Roman"/>
        <family val="1"/>
      </rPr>
      <t>A. St.-Hil.</t>
    </r>
  </si>
  <si>
    <r>
      <t xml:space="preserve">Pavonia </t>
    </r>
    <r>
      <rPr>
        <sz val="12"/>
        <color theme="1"/>
        <rFont val="Times New Roman"/>
        <family val="1"/>
      </rPr>
      <t>sp.</t>
    </r>
  </si>
  <si>
    <r>
      <t xml:space="preserve">Sida glaziovii </t>
    </r>
    <r>
      <rPr>
        <sz val="12"/>
        <color theme="1"/>
        <rFont val="Times New Roman"/>
        <family val="1"/>
      </rPr>
      <t>K. Schum.</t>
    </r>
  </si>
  <si>
    <r>
      <t xml:space="preserve">Triumphetta rhomboidea </t>
    </r>
    <r>
      <rPr>
        <sz val="12"/>
        <color theme="1"/>
        <rFont val="Times New Roman"/>
        <family val="1"/>
      </rPr>
      <t>Jacq.</t>
    </r>
  </si>
  <si>
    <r>
      <t xml:space="preserve">Miconia pusilliflora </t>
    </r>
    <r>
      <rPr>
        <sz val="12"/>
        <color theme="1"/>
        <rFont val="Times New Roman"/>
        <family val="1"/>
      </rPr>
      <t>(DC.) Naudin</t>
    </r>
  </si>
  <si>
    <r>
      <t xml:space="preserve">Guarea kunthiana </t>
    </r>
    <r>
      <rPr>
        <sz val="12"/>
        <color theme="1"/>
        <rFont val="Times New Roman"/>
        <family val="1"/>
      </rPr>
      <t>A. Juss</t>
    </r>
  </si>
  <si>
    <r>
      <rPr>
        <i/>
        <sz val="12"/>
        <color theme="1"/>
        <rFont val="Times New Roman"/>
        <family val="1"/>
      </rPr>
      <t xml:space="preserve">Cissampelos </t>
    </r>
    <r>
      <rPr>
        <sz val="12"/>
        <color theme="1"/>
        <rFont val="Times New Roman"/>
        <family val="1"/>
      </rPr>
      <t>sp.</t>
    </r>
  </si>
  <si>
    <r>
      <t xml:space="preserve">Orthomene </t>
    </r>
    <r>
      <rPr>
        <sz val="12"/>
        <color theme="1"/>
        <rFont val="Times New Roman"/>
        <family val="1"/>
      </rPr>
      <t>sp.</t>
    </r>
  </si>
  <si>
    <r>
      <t xml:space="preserve">Ficus enormis </t>
    </r>
    <r>
      <rPr>
        <sz val="12"/>
        <color theme="1"/>
        <rFont val="Times New Roman"/>
        <family val="1"/>
      </rPr>
      <t>(Miq.) Miq.</t>
    </r>
  </si>
  <si>
    <r>
      <t xml:space="preserve">Boerhavia diffusa </t>
    </r>
    <r>
      <rPr>
        <sz val="12"/>
        <color theme="1"/>
        <rFont val="Times New Roman"/>
        <family val="1"/>
      </rPr>
      <t>L.</t>
    </r>
  </si>
  <si>
    <r>
      <t xml:space="preserve">Bougainville glabra </t>
    </r>
    <r>
      <rPr>
        <sz val="12"/>
        <color theme="1"/>
        <rFont val="Times New Roman"/>
        <family val="1"/>
      </rPr>
      <t>Choisy</t>
    </r>
  </si>
  <si>
    <r>
      <t xml:space="preserve">Bougainville spectabilis </t>
    </r>
    <r>
      <rPr>
        <sz val="12"/>
        <color theme="1"/>
        <rFont val="Times New Roman"/>
        <family val="1"/>
      </rPr>
      <t>Willd.</t>
    </r>
  </si>
  <si>
    <r>
      <t xml:space="preserve">Ludwigia elegans </t>
    </r>
    <r>
      <rPr>
        <sz val="12"/>
        <color theme="1"/>
        <rFont val="Times New Roman"/>
        <family val="1"/>
      </rPr>
      <t>(Camb.) H. Hara</t>
    </r>
  </si>
  <si>
    <r>
      <t xml:space="preserve">Ludwigia octavalvis </t>
    </r>
    <r>
      <rPr>
        <sz val="12"/>
        <color theme="1"/>
        <rFont val="Times New Roman"/>
        <family val="1"/>
      </rPr>
      <t>(Jacq.) P. H. Raven</t>
    </r>
  </si>
  <si>
    <r>
      <t xml:space="preserve">Ludwigia tomentosa </t>
    </r>
    <r>
      <rPr>
        <sz val="12"/>
        <color theme="1"/>
        <rFont val="Times New Roman"/>
        <family val="1"/>
      </rPr>
      <t>(Camb.) H. Hara</t>
    </r>
  </si>
  <si>
    <r>
      <t xml:space="preserve">Acianthera cf crinita </t>
    </r>
    <r>
      <rPr>
        <sz val="12"/>
        <color theme="1"/>
        <rFont val="Times New Roman"/>
        <family val="1"/>
      </rPr>
      <t xml:space="preserve">(Barb.Rodr.) Pridgeon &amp; M.W.Chase </t>
    </r>
  </si>
  <si>
    <r>
      <t xml:space="preserve">Acianthera luteola </t>
    </r>
    <r>
      <rPr>
        <sz val="12"/>
        <color theme="1"/>
        <rFont val="Times New Roman"/>
        <family val="1"/>
      </rPr>
      <t>(Lindl.) Pridgeon &amp; M.W.Chase</t>
    </r>
  </si>
  <si>
    <r>
      <t xml:space="preserve">Acianthera recurva </t>
    </r>
    <r>
      <rPr>
        <sz val="12"/>
        <color theme="1"/>
        <rFont val="Times New Roman"/>
        <family val="1"/>
      </rPr>
      <t>(Lindl.) Pridgeon &amp; M.W.Chase</t>
    </r>
  </si>
  <si>
    <r>
      <t xml:space="preserve">Acianthera saurocephala </t>
    </r>
    <r>
      <rPr>
        <sz val="12"/>
        <color theme="1"/>
        <rFont val="Times New Roman"/>
        <family val="1"/>
      </rPr>
      <t>Lodd.</t>
    </r>
  </si>
  <si>
    <r>
      <t xml:space="preserve">Acianthera sonderana </t>
    </r>
    <r>
      <rPr>
        <sz val="12"/>
        <color theme="1"/>
        <rFont val="Times New Roman"/>
        <family val="1"/>
      </rPr>
      <t>(Rchb.f.) Pridgeon &amp; M.W.Chase</t>
    </r>
  </si>
  <si>
    <r>
      <t xml:space="preserve">Acianthera </t>
    </r>
    <r>
      <rPr>
        <sz val="12"/>
        <color theme="1"/>
        <rFont val="Times New Roman"/>
        <family val="1"/>
      </rPr>
      <t>sp.</t>
    </r>
  </si>
  <si>
    <r>
      <t>Acianthera wageneriana</t>
    </r>
    <r>
      <rPr>
        <sz val="12"/>
        <color theme="1"/>
        <rFont val="Times New Roman"/>
        <family val="1"/>
      </rPr>
      <t xml:space="preserve"> (Klotzsch) Pridgeon &amp; M.W.Chase</t>
    </r>
  </si>
  <si>
    <r>
      <t xml:space="preserve">Anathallis microphyta </t>
    </r>
    <r>
      <rPr>
        <sz val="12"/>
        <color theme="1"/>
        <rFont val="Times New Roman"/>
        <family val="1"/>
      </rPr>
      <t>(Barb.Rodr.) C.O.Azevedo &amp; Van den Berg</t>
    </r>
  </si>
  <si>
    <r>
      <t xml:space="preserve">Barbosella cogniauxiana </t>
    </r>
    <r>
      <rPr>
        <sz val="12"/>
        <color theme="1"/>
        <rFont val="Times New Roman"/>
        <family val="1"/>
      </rPr>
      <t>(Speg. &amp; Kraenzl.) Schltr</t>
    </r>
  </si>
  <si>
    <r>
      <t xml:space="preserve">Brasiliorchis chrysantha </t>
    </r>
    <r>
      <rPr>
        <sz val="12"/>
        <color theme="1"/>
        <rFont val="Times New Roman"/>
        <family val="1"/>
      </rPr>
      <t xml:space="preserve"> (Barb.Rodr.) R.B.Singer, S.Koehler &amp; Carnevali</t>
    </r>
  </si>
  <si>
    <r>
      <t xml:space="preserve">Brasiliorchis consaguinea </t>
    </r>
    <r>
      <rPr>
        <sz val="12"/>
        <color theme="1"/>
        <rFont val="Times New Roman"/>
        <family val="1"/>
      </rPr>
      <t>(Klotzsch) R.B.Singer, S.Koehler &amp; Carnevali</t>
    </r>
  </si>
  <si>
    <r>
      <t xml:space="preserve">Brasiliorchis porphyrostele </t>
    </r>
    <r>
      <rPr>
        <sz val="12"/>
        <color theme="1"/>
        <rFont val="Times New Roman"/>
        <family val="1"/>
      </rPr>
      <t>(Rchb.f.) R.B.Singer, S.Koehler &amp; Carnevali</t>
    </r>
  </si>
  <si>
    <r>
      <t xml:space="preserve">Brassavola tuberculata </t>
    </r>
    <r>
      <rPr>
        <sz val="12"/>
        <color theme="1"/>
        <rFont val="Times New Roman"/>
        <family val="1"/>
      </rPr>
      <t>Hook.</t>
    </r>
  </si>
  <si>
    <r>
      <t xml:space="preserve">Bulbophyllum perii </t>
    </r>
    <r>
      <rPr>
        <sz val="12"/>
        <color theme="1"/>
        <rFont val="Times New Roman"/>
        <family val="1"/>
      </rPr>
      <t>Schltr.</t>
    </r>
  </si>
  <si>
    <r>
      <t xml:space="preserve">Bulbophyllum regnellii </t>
    </r>
    <r>
      <rPr>
        <sz val="12"/>
        <color theme="1"/>
        <rFont val="Times New Roman"/>
        <family val="1"/>
      </rPr>
      <t>Rchb.f.</t>
    </r>
  </si>
  <si>
    <r>
      <t xml:space="preserve">Campylocentrum grisebachii </t>
    </r>
    <r>
      <rPr>
        <sz val="12"/>
        <color theme="1"/>
        <rFont val="Times New Roman"/>
        <family val="1"/>
      </rPr>
      <t>Cogn</t>
    </r>
  </si>
  <si>
    <r>
      <t xml:space="preserve">Capanemia gehrtii </t>
    </r>
    <r>
      <rPr>
        <sz val="12"/>
        <color theme="1"/>
        <rFont val="Times New Roman"/>
        <family val="1"/>
      </rPr>
      <t>Hoehne</t>
    </r>
  </si>
  <si>
    <r>
      <t xml:space="preserve">Capanemia micromera </t>
    </r>
    <r>
      <rPr>
        <sz val="12"/>
        <color theme="1"/>
        <rFont val="Times New Roman"/>
        <family val="1"/>
      </rPr>
      <t>Barb.Rodr.</t>
    </r>
  </si>
  <si>
    <r>
      <t xml:space="preserve">Christensonella vitelliniflora </t>
    </r>
    <r>
      <rPr>
        <sz val="12"/>
        <color theme="1"/>
        <rFont val="Times New Roman"/>
        <family val="1"/>
      </rPr>
      <t>(Barb.Rodr.) Szlach., Mytnik, Górniak &amp; Smiszek</t>
    </r>
  </si>
  <si>
    <r>
      <t xml:space="preserve">Cyrtopodium palmifrons </t>
    </r>
    <r>
      <rPr>
        <sz val="12"/>
        <rFont val="Times New Roman"/>
        <family val="1"/>
      </rPr>
      <t>Rchb.f. &amp; Warm</t>
    </r>
  </si>
  <si>
    <r>
      <t xml:space="preserve">Encyclia oncidioides </t>
    </r>
    <r>
      <rPr>
        <sz val="12"/>
        <rFont val="Times New Roman"/>
        <family val="1"/>
      </rPr>
      <t>(Lindl.) Schltr.</t>
    </r>
  </si>
  <si>
    <r>
      <t xml:space="preserve">Encyclia patens </t>
    </r>
    <r>
      <rPr>
        <sz val="12"/>
        <rFont val="Times New Roman"/>
        <family val="1"/>
      </rPr>
      <t>Hook</t>
    </r>
  </si>
  <si>
    <r>
      <t xml:space="preserve">Epidendrum cristatum </t>
    </r>
    <r>
      <rPr>
        <sz val="12"/>
        <rFont val="Times New Roman"/>
        <family val="1"/>
      </rPr>
      <t>Ruiz &amp; Pav.</t>
    </r>
  </si>
  <si>
    <r>
      <t xml:space="preserve">Epidendrum densiflorum </t>
    </r>
    <r>
      <rPr>
        <sz val="12"/>
        <rFont val="Times New Roman"/>
        <family val="1"/>
      </rPr>
      <t xml:space="preserve"> Hook</t>
    </r>
  </si>
  <si>
    <r>
      <t xml:space="preserve">Epidendrum henschenii </t>
    </r>
    <r>
      <rPr>
        <sz val="12"/>
        <rFont val="Times New Roman"/>
        <family val="1"/>
      </rPr>
      <t>Barb.Rodr</t>
    </r>
  </si>
  <si>
    <r>
      <t xml:space="preserve">Epidendrum rigidum </t>
    </r>
    <r>
      <rPr>
        <sz val="12"/>
        <color theme="1"/>
        <rFont val="Times New Roman"/>
        <family val="1"/>
      </rPr>
      <t>Jacq.</t>
    </r>
  </si>
  <si>
    <r>
      <t xml:space="preserve">Eurystyles lorenzii </t>
    </r>
    <r>
      <rPr>
        <sz val="12"/>
        <color theme="1"/>
        <rFont val="Times New Roman"/>
        <family val="1"/>
      </rPr>
      <t>(Cogn.) Schltr.</t>
    </r>
  </si>
  <si>
    <r>
      <t xml:space="preserve">Gomesa recurva </t>
    </r>
    <r>
      <rPr>
        <sz val="12"/>
        <color theme="1"/>
        <rFont val="Times New Roman"/>
        <family val="1"/>
      </rPr>
      <t>R.Br.</t>
    </r>
  </si>
  <si>
    <r>
      <t>Grandiphyllum hians</t>
    </r>
    <r>
      <rPr>
        <sz val="12"/>
        <color theme="1"/>
        <rFont val="Times New Roman"/>
        <family val="1"/>
      </rPr>
      <t xml:space="preserve"> (Lindl.) Docha Neto</t>
    </r>
  </si>
  <si>
    <r>
      <t xml:space="preserve">Habenaria johannensis </t>
    </r>
    <r>
      <rPr>
        <sz val="12"/>
        <color theme="1"/>
        <rFont val="Times New Roman"/>
        <family val="1"/>
      </rPr>
      <t>Barb. Rodr.</t>
    </r>
  </si>
  <si>
    <r>
      <t xml:space="preserve">Isabelia virginalis </t>
    </r>
    <r>
      <rPr>
        <sz val="12"/>
        <color theme="1"/>
        <rFont val="Times New Roman"/>
        <family val="1"/>
      </rPr>
      <t>Barb.Rodr.</t>
    </r>
  </si>
  <si>
    <r>
      <t xml:space="preserve">Liparis nervosa </t>
    </r>
    <r>
      <rPr>
        <sz val="12"/>
        <color theme="1"/>
        <rFont val="Times New Roman"/>
        <family val="1"/>
      </rPr>
      <t>(terrícola pch)</t>
    </r>
  </si>
  <si>
    <r>
      <t xml:space="preserve">Lophiaris pumila </t>
    </r>
    <r>
      <rPr>
        <sz val="12"/>
        <color theme="1"/>
        <rFont val="Times New Roman"/>
        <family val="1"/>
      </rPr>
      <t xml:space="preserve">(Lindl.) Braem </t>
    </r>
  </si>
  <si>
    <r>
      <t xml:space="preserve">Miltonia regnellii </t>
    </r>
    <r>
      <rPr>
        <sz val="12"/>
        <color theme="1"/>
        <rFont val="Times New Roman"/>
        <family val="1"/>
      </rPr>
      <t>Rchb.f.</t>
    </r>
  </si>
  <si>
    <r>
      <t xml:space="preserve">Notylia </t>
    </r>
    <r>
      <rPr>
        <sz val="12"/>
        <color theme="1"/>
        <rFont val="Times New Roman"/>
        <family val="1"/>
      </rPr>
      <t>cf</t>
    </r>
    <r>
      <rPr>
        <i/>
        <sz val="12"/>
        <color theme="1"/>
        <rFont val="Times New Roman"/>
        <family val="1"/>
      </rPr>
      <t xml:space="preserve"> hemitricha </t>
    </r>
    <r>
      <rPr>
        <sz val="12"/>
        <color theme="1"/>
        <rFont val="Times New Roman"/>
        <family val="1"/>
      </rPr>
      <t>Barb.Rodr.</t>
    </r>
  </si>
  <si>
    <r>
      <t xml:space="preserve">Octomeria palmyrabellae </t>
    </r>
    <r>
      <rPr>
        <sz val="12"/>
        <color theme="1"/>
        <rFont val="Times New Roman"/>
        <family val="1"/>
      </rPr>
      <t>Barb.Rodr</t>
    </r>
  </si>
  <si>
    <r>
      <t xml:space="preserve">Ornithophora radicans </t>
    </r>
    <r>
      <rPr>
        <sz val="12"/>
        <color theme="1"/>
        <rFont val="Times New Roman"/>
        <family val="1"/>
      </rPr>
      <t>(Rchb.f.) Garay &amp; Pabst</t>
    </r>
  </si>
  <si>
    <r>
      <t xml:space="preserve">Polystachya concreta </t>
    </r>
    <r>
      <rPr>
        <sz val="12"/>
        <color theme="1"/>
        <rFont val="Times New Roman"/>
        <family val="1"/>
      </rPr>
      <t xml:space="preserve"> (Jacq.) Garay &amp; H.R.Sweet</t>
    </r>
  </si>
  <si>
    <r>
      <t xml:space="preserve">Rodriguezia decora </t>
    </r>
    <r>
      <rPr>
        <sz val="12"/>
        <color theme="1"/>
        <rFont val="Times New Roman"/>
        <family val="1"/>
      </rPr>
      <t>(Lem.) Rchb.f.</t>
    </r>
  </si>
  <si>
    <r>
      <t>Sophronitis cernua</t>
    </r>
    <r>
      <rPr>
        <sz val="12"/>
        <color theme="1"/>
        <rFont val="Times New Roman"/>
        <family val="1"/>
      </rPr>
      <t xml:space="preserve"> (Lindl.) Lindl.</t>
    </r>
  </si>
  <si>
    <r>
      <t xml:space="preserve">Specklinia </t>
    </r>
    <r>
      <rPr>
        <sz val="12"/>
        <color theme="1"/>
        <rFont val="Times New Roman"/>
        <family val="1"/>
      </rPr>
      <t xml:space="preserve">cf </t>
    </r>
    <r>
      <rPr>
        <i/>
        <sz val="12"/>
        <color theme="1"/>
        <rFont val="Times New Roman"/>
        <family val="1"/>
      </rPr>
      <t xml:space="preserve">matinhensis </t>
    </r>
    <r>
      <rPr>
        <sz val="12"/>
        <color theme="1"/>
        <rFont val="Times New Roman"/>
        <family val="1"/>
      </rPr>
      <t>(Hoehne) Luer</t>
    </r>
  </si>
  <si>
    <r>
      <t xml:space="preserve">Trizeuxis falcata </t>
    </r>
    <r>
      <rPr>
        <sz val="12"/>
        <color theme="1"/>
        <rFont val="Times New Roman"/>
        <family val="1"/>
      </rPr>
      <t>Lindl.</t>
    </r>
  </si>
  <si>
    <r>
      <t xml:space="preserve">Warmingia eugenii </t>
    </r>
    <r>
      <rPr>
        <sz val="12"/>
        <color theme="1"/>
        <rFont val="Times New Roman"/>
        <family val="1"/>
      </rPr>
      <t>Rchb.f.</t>
    </r>
  </si>
  <si>
    <r>
      <t xml:space="preserve">Zygopetalum maxillare </t>
    </r>
    <r>
      <rPr>
        <sz val="12"/>
        <color theme="1"/>
        <rFont val="Times New Roman"/>
        <family val="1"/>
      </rPr>
      <t>Lodd.</t>
    </r>
  </si>
  <si>
    <r>
      <rPr>
        <i/>
        <sz val="12"/>
        <color theme="1"/>
        <rFont val="Times New Roman"/>
        <family val="1"/>
      </rPr>
      <t>Oxalis latifolia</t>
    </r>
    <r>
      <rPr>
        <sz val="12"/>
        <color theme="1"/>
        <rFont val="Times New Roman"/>
        <family val="1"/>
      </rPr>
      <t xml:space="preserve"> Kunth</t>
    </r>
  </si>
  <si>
    <r>
      <t xml:space="preserve">Phyllanthus niruri </t>
    </r>
    <r>
      <rPr>
        <sz val="12"/>
        <color theme="1"/>
        <rFont val="Times New Roman"/>
        <family val="1"/>
      </rPr>
      <t>L.</t>
    </r>
  </si>
  <si>
    <r>
      <t xml:space="preserve">Seguieria langsdorffii </t>
    </r>
    <r>
      <rPr>
        <sz val="12"/>
        <color theme="1"/>
        <rFont val="Times New Roman"/>
        <family val="1"/>
      </rPr>
      <t>Moq.</t>
    </r>
  </si>
  <si>
    <r>
      <t xml:space="preserve">Peperomia alata </t>
    </r>
    <r>
      <rPr>
        <sz val="12"/>
        <color theme="1"/>
        <rFont val="Times New Roman"/>
        <family val="1"/>
      </rPr>
      <t>Ruiz &amp; Pav.</t>
    </r>
  </si>
  <si>
    <r>
      <t xml:space="preserve">Peperomia catharinae </t>
    </r>
    <r>
      <rPr>
        <sz val="12"/>
        <color theme="1"/>
        <rFont val="Times New Roman"/>
        <family val="1"/>
      </rPr>
      <t>Miq.</t>
    </r>
  </si>
  <si>
    <r>
      <t xml:space="preserve">Peperomia delicatula </t>
    </r>
    <r>
      <rPr>
        <sz val="12"/>
        <color theme="1"/>
        <rFont val="Times New Roman"/>
        <family val="1"/>
      </rPr>
      <t>Henschen</t>
    </r>
  </si>
  <si>
    <r>
      <t xml:space="preserve">Peperomia elongata </t>
    </r>
    <r>
      <rPr>
        <sz val="12"/>
        <color theme="1"/>
        <rFont val="Times New Roman"/>
        <family val="1"/>
      </rPr>
      <t>Kunth</t>
    </r>
  </si>
  <si>
    <r>
      <t xml:space="preserve">Peperomia hispidula </t>
    </r>
    <r>
      <rPr>
        <sz val="12"/>
        <color theme="1"/>
        <rFont val="Times New Roman"/>
        <family val="1"/>
      </rPr>
      <t>(Sw.) A.Dietr.</t>
    </r>
  </si>
  <si>
    <r>
      <t xml:space="preserve">Peperomia psilostachya </t>
    </r>
    <r>
      <rPr>
        <sz val="12"/>
        <color theme="1"/>
        <rFont val="Times New Roman"/>
        <family val="1"/>
      </rPr>
      <t xml:space="preserve"> C.DC</t>
    </r>
  </si>
  <si>
    <r>
      <t xml:space="preserve">Peperomia rubricaulis </t>
    </r>
    <r>
      <rPr>
        <sz val="12"/>
        <color theme="1"/>
        <rFont val="Times New Roman"/>
        <family val="1"/>
      </rPr>
      <t>(Nees) A.Dietr.</t>
    </r>
  </si>
  <si>
    <r>
      <t xml:space="preserve">Peperomia rupestris </t>
    </r>
    <r>
      <rPr>
        <sz val="12"/>
        <color theme="1"/>
        <rFont val="Times New Roman"/>
        <family val="1"/>
      </rPr>
      <t>Kunth</t>
    </r>
  </si>
  <si>
    <r>
      <t xml:space="preserve">Peperomia trineura </t>
    </r>
    <r>
      <rPr>
        <sz val="12"/>
        <color theme="1"/>
        <rFont val="Times New Roman"/>
        <family val="1"/>
      </rPr>
      <t>Miq.</t>
    </r>
  </si>
  <si>
    <r>
      <t xml:space="preserve">Peperomia urocarpa </t>
    </r>
    <r>
      <rPr>
        <sz val="12"/>
        <color theme="1"/>
        <rFont val="Times New Roman"/>
        <family val="1"/>
      </rPr>
      <t>Fisch. &amp; C.A.Mey.</t>
    </r>
  </si>
  <si>
    <r>
      <t xml:space="preserve">Piper aduncum </t>
    </r>
    <r>
      <rPr>
        <sz val="12"/>
        <color theme="1"/>
        <rFont val="Times New Roman"/>
        <family val="1"/>
      </rPr>
      <t>L.</t>
    </r>
  </si>
  <si>
    <r>
      <rPr>
        <i/>
        <sz val="12"/>
        <color theme="1"/>
        <rFont val="Times New Roman"/>
        <family val="1"/>
      </rPr>
      <t xml:space="preserve">Plantago tomentosa </t>
    </r>
    <r>
      <rPr>
        <sz val="12"/>
        <color theme="1"/>
        <rFont val="Times New Roman"/>
        <family val="1"/>
      </rPr>
      <t>Lam.</t>
    </r>
  </si>
  <si>
    <r>
      <t xml:space="preserve">Bromus catharticus </t>
    </r>
    <r>
      <rPr>
        <sz val="12"/>
        <color theme="1"/>
        <rFont val="Times New Roman"/>
        <family val="1"/>
      </rPr>
      <t>Vahl</t>
    </r>
  </si>
  <si>
    <r>
      <t xml:space="preserve">Cenchrus echinatus </t>
    </r>
    <r>
      <rPr>
        <sz val="12"/>
        <color theme="1"/>
        <rFont val="Times New Roman"/>
        <family val="1"/>
      </rPr>
      <t>L.</t>
    </r>
  </si>
  <si>
    <r>
      <t xml:space="preserve">Cynodon dactylon </t>
    </r>
    <r>
      <rPr>
        <sz val="12"/>
        <color theme="1"/>
        <rFont val="Times New Roman"/>
        <family val="1"/>
      </rPr>
      <t>(L.) Pers.</t>
    </r>
  </si>
  <si>
    <r>
      <t xml:space="preserve">Cynodon plectostachyus </t>
    </r>
    <r>
      <rPr>
        <sz val="12"/>
        <color theme="1"/>
        <rFont val="Times New Roman"/>
        <family val="1"/>
      </rPr>
      <t>(K. Schum.) Pilg.</t>
    </r>
  </si>
  <si>
    <r>
      <t xml:space="preserve">Digitaria insularis </t>
    </r>
    <r>
      <rPr>
        <sz val="12"/>
        <color theme="1"/>
        <rFont val="Times New Roman"/>
        <family val="1"/>
      </rPr>
      <t>(L.) Fedde</t>
    </r>
  </si>
  <si>
    <r>
      <t xml:space="preserve">Echinochloa crus-galli </t>
    </r>
    <r>
      <rPr>
        <sz val="12"/>
        <color theme="1"/>
        <rFont val="Times New Roman"/>
        <family val="1"/>
      </rPr>
      <t>L.</t>
    </r>
  </si>
  <si>
    <r>
      <t xml:space="preserve">Eleusine indica </t>
    </r>
    <r>
      <rPr>
        <sz val="12"/>
        <color theme="1"/>
        <rFont val="Times New Roman"/>
        <family val="1"/>
      </rPr>
      <t>(L.) Gaertn.</t>
    </r>
  </si>
  <si>
    <r>
      <t xml:space="preserve">Eragrostis aeroides </t>
    </r>
    <r>
      <rPr>
        <sz val="12"/>
        <color theme="1"/>
        <rFont val="Times New Roman"/>
        <family val="1"/>
      </rPr>
      <t>Nees</t>
    </r>
  </si>
  <si>
    <r>
      <t xml:space="preserve">Eragrostis ciliaris </t>
    </r>
    <r>
      <rPr>
        <sz val="12"/>
        <color theme="1"/>
        <rFont val="Times New Roman"/>
        <family val="1"/>
      </rPr>
      <t>(L.) R. Br.</t>
    </r>
  </si>
  <si>
    <r>
      <rPr>
        <i/>
        <sz val="12"/>
        <color theme="1"/>
        <rFont val="Times New Roman"/>
        <family val="1"/>
      </rPr>
      <t>Eragrostis pilosa (</t>
    </r>
    <r>
      <rPr>
        <sz val="12"/>
        <color theme="1"/>
        <rFont val="Times New Roman"/>
        <family val="1"/>
      </rPr>
      <t>L.) Beauv.</t>
    </r>
  </si>
  <si>
    <r>
      <t xml:space="preserve">Guadua angustifolia </t>
    </r>
    <r>
      <rPr>
        <sz val="12"/>
        <color theme="1"/>
        <rFont val="Times New Roman"/>
        <family val="1"/>
      </rPr>
      <t>Kunth</t>
    </r>
  </si>
  <si>
    <r>
      <t xml:space="preserve">Imperata brasiliensis </t>
    </r>
    <r>
      <rPr>
        <sz val="12"/>
        <color theme="1"/>
        <rFont val="Times New Roman"/>
        <family val="1"/>
      </rPr>
      <t>Trin.</t>
    </r>
  </si>
  <si>
    <r>
      <t xml:space="preserve">Lolium multiflorum </t>
    </r>
    <r>
      <rPr>
        <sz val="12"/>
        <color theme="1"/>
        <rFont val="Times New Roman"/>
        <family val="1"/>
      </rPr>
      <t>Lam.</t>
    </r>
  </si>
  <si>
    <r>
      <t xml:space="preserve">Melinis minutiflora </t>
    </r>
    <r>
      <rPr>
        <sz val="12"/>
        <color theme="1"/>
        <rFont val="Times New Roman"/>
        <family val="1"/>
      </rPr>
      <t>P. Beauv.</t>
    </r>
  </si>
  <si>
    <r>
      <t xml:space="preserve">Panicum maximum </t>
    </r>
    <r>
      <rPr>
        <sz val="12"/>
        <color theme="1"/>
        <rFont val="Times New Roman"/>
        <family val="1"/>
      </rPr>
      <t>Jacq.</t>
    </r>
  </si>
  <si>
    <r>
      <t xml:space="preserve">Paspalum conspersum </t>
    </r>
    <r>
      <rPr>
        <sz val="12"/>
        <color theme="1"/>
        <rFont val="Times New Roman"/>
        <family val="1"/>
      </rPr>
      <t>Schrad.</t>
    </r>
  </si>
  <si>
    <r>
      <t xml:space="preserve">Paspalum notatum </t>
    </r>
    <r>
      <rPr>
        <sz val="12"/>
        <color theme="1"/>
        <rFont val="Times New Roman"/>
        <family val="1"/>
      </rPr>
      <t>Flüggé</t>
    </r>
  </si>
  <si>
    <r>
      <t xml:space="preserve">Paspalum urvillei </t>
    </r>
    <r>
      <rPr>
        <sz val="12"/>
        <color theme="1"/>
        <rFont val="Times New Roman"/>
        <family val="1"/>
      </rPr>
      <t>Steud.</t>
    </r>
  </si>
  <si>
    <r>
      <t xml:space="preserve">Pennisetum clandestinum </t>
    </r>
    <r>
      <rPr>
        <sz val="12"/>
        <color theme="1"/>
        <rFont val="Times New Roman"/>
        <family val="1"/>
      </rPr>
      <t>Hochst. Ex Chiov.</t>
    </r>
  </si>
  <si>
    <r>
      <t xml:space="preserve">Pennisetum purpureum </t>
    </r>
    <r>
      <rPr>
        <sz val="12"/>
        <color theme="1"/>
        <rFont val="Times New Roman"/>
        <family val="1"/>
      </rPr>
      <t>Schumach.</t>
    </r>
  </si>
  <si>
    <r>
      <t xml:space="preserve">Setaria parviflora </t>
    </r>
    <r>
      <rPr>
        <sz val="12"/>
        <color theme="1"/>
        <rFont val="Times New Roman"/>
        <family val="1"/>
      </rPr>
      <t>(Poir.) Kerguélen</t>
    </r>
  </si>
  <si>
    <r>
      <t xml:space="preserve">Setaria poiretiana </t>
    </r>
    <r>
      <rPr>
        <sz val="12"/>
        <color theme="1"/>
        <rFont val="Times New Roman"/>
        <family val="1"/>
      </rPr>
      <t>(Schult.) Kunth</t>
    </r>
  </si>
  <si>
    <r>
      <rPr>
        <i/>
        <sz val="12"/>
        <color theme="1"/>
        <rFont val="Times New Roman"/>
        <family val="1"/>
      </rPr>
      <t>Polygala paniculata</t>
    </r>
    <r>
      <rPr>
        <sz val="12"/>
        <color theme="1"/>
        <rFont val="Times New Roman"/>
        <family val="1"/>
      </rPr>
      <t xml:space="preserve"> L.</t>
    </r>
  </si>
  <si>
    <r>
      <t xml:space="preserve">Polygonum hydropiperoides </t>
    </r>
    <r>
      <rPr>
        <sz val="12"/>
        <color theme="1"/>
        <rFont val="Times New Roman"/>
        <family val="1"/>
      </rPr>
      <t>Michx.</t>
    </r>
  </si>
  <si>
    <r>
      <rPr>
        <i/>
        <sz val="12"/>
        <color theme="1"/>
        <rFont val="Times New Roman"/>
        <family val="1"/>
      </rPr>
      <t>Rumex obtusifolius</t>
    </r>
    <r>
      <rPr>
        <sz val="12"/>
        <color theme="1"/>
        <rFont val="Times New Roman"/>
        <family val="1"/>
      </rPr>
      <t xml:space="preserve"> L.</t>
    </r>
  </si>
  <si>
    <r>
      <rPr>
        <i/>
        <sz val="12"/>
        <color theme="1"/>
        <rFont val="Times New Roman"/>
        <family val="1"/>
      </rPr>
      <t>Portulaca oleracea</t>
    </r>
    <r>
      <rPr>
        <sz val="12"/>
        <color theme="1"/>
        <rFont val="Times New Roman"/>
        <family val="1"/>
      </rPr>
      <t xml:space="preserve"> L.</t>
    </r>
  </si>
  <si>
    <r>
      <t xml:space="preserve">Prunus brasiliensis </t>
    </r>
    <r>
      <rPr>
        <sz val="12"/>
        <color theme="1"/>
        <rFont val="Times New Roman"/>
        <family val="1"/>
      </rPr>
      <t>(Cham. &amp; Schltdl.) D. Dietr.</t>
    </r>
  </si>
  <si>
    <r>
      <t xml:space="preserve">Prunus myrtifolia </t>
    </r>
    <r>
      <rPr>
        <sz val="12"/>
        <color theme="1"/>
        <rFont val="Times New Roman"/>
        <family val="1"/>
      </rPr>
      <t>(L.) Urb.</t>
    </r>
  </si>
  <si>
    <r>
      <t xml:space="preserve">Rubus brasiliensis </t>
    </r>
    <r>
      <rPr>
        <sz val="12"/>
        <color theme="1"/>
        <rFont val="Times New Roman"/>
        <family val="1"/>
      </rPr>
      <t>Mart.</t>
    </r>
  </si>
  <si>
    <r>
      <rPr>
        <i/>
        <sz val="12"/>
        <color theme="1"/>
        <rFont val="Times New Roman"/>
        <family val="1"/>
      </rPr>
      <t>Rubus rosifolius</t>
    </r>
    <r>
      <rPr>
        <sz val="12"/>
        <color theme="1"/>
        <rFont val="Times New Roman"/>
        <family val="1"/>
      </rPr>
      <t xml:space="preserve"> Sm.</t>
    </r>
  </si>
  <si>
    <r>
      <t xml:space="preserve">Coccocypselum haslerianum </t>
    </r>
    <r>
      <rPr>
        <sz val="12"/>
        <color theme="1"/>
        <rFont val="Times New Roman"/>
        <family val="1"/>
      </rPr>
      <t>Chodat</t>
    </r>
  </si>
  <si>
    <r>
      <t xml:space="preserve">Coccocypselum lanceolatun </t>
    </r>
    <r>
      <rPr>
        <sz val="12"/>
        <color theme="1"/>
        <rFont val="Times New Roman"/>
        <family val="1"/>
      </rPr>
      <t>Pers</t>
    </r>
  </si>
  <si>
    <r>
      <t xml:space="preserve">Coccocypselum lyman-smithii </t>
    </r>
    <r>
      <rPr>
        <sz val="12"/>
        <color theme="1"/>
        <rFont val="Times New Roman"/>
        <family val="1"/>
      </rPr>
      <t>Standl</t>
    </r>
  </si>
  <si>
    <r>
      <rPr>
        <i/>
        <sz val="12"/>
        <color theme="1"/>
        <rFont val="Times New Roman"/>
        <family val="1"/>
      </rPr>
      <t>Manettia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paraguariensis</t>
    </r>
    <r>
      <rPr>
        <sz val="12"/>
        <color theme="1"/>
        <rFont val="Times New Roman"/>
        <family val="1"/>
      </rPr>
      <t xml:space="preserve"> Chodat</t>
    </r>
  </si>
  <si>
    <r>
      <rPr>
        <i/>
        <sz val="12"/>
        <color theme="1"/>
        <rFont val="Times New Roman"/>
        <family val="1"/>
      </rPr>
      <t>Richardia brasiliensis</t>
    </r>
    <r>
      <rPr>
        <sz val="12"/>
        <color theme="1"/>
        <rFont val="Times New Roman"/>
        <family val="1"/>
      </rPr>
      <t xml:space="preserve"> Gomes</t>
    </r>
  </si>
  <si>
    <r>
      <t xml:space="preserve">Spermacoce palustris </t>
    </r>
    <r>
      <rPr>
        <sz val="12"/>
        <color theme="1"/>
        <rFont val="Times New Roman"/>
        <family val="1"/>
      </rPr>
      <t>(Cham. &amp; Schltdl.) Delprete</t>
    </r>
  </si>
  <si>
    <r>
      <t xml:space="preserve">Zanthoxylum petiolare </t>
    </r>
    <r>
      <rPr>
        <sz val="12"/>
        <color theme="1"/>
        <rFont val="Times New Roman"/>
        <family val="1"/>
      </rPr>
      <t>A. St. - Hil.</t>
    </r>
  </si>
  <si>
    <r>
      <t xml:space="preserve">Casearia decandra </t>
    </r>
    <r>
      <rPr>
        <sz val="12"/>
        <color theme="1"/>
        <rFont val="Times New Roman"/>
        <family val="1"/>
      </rPr>
      <t>Jacq.</t>
    </r>
  </si>
  <si>
    <r>
      <t xml:space="preserve">Casearia gossypiosperma </t>
    </r>
    <r>
      <rPr>
        <sz val="12"/>
        <color theme="1"/>
        <rFont val="Times New Roman"/>
        <family val="1"/>
      </rPr>
      <t>Briq.</t>
    </r>
  </si>
  <si>
    <r>
      <t xml:space="preserve">Casearia lasiophylla </t>
    </r>
    <r>
      <rPr>
        <sz val="12"/>
        <color theme="1"/>
        <rFont val="Times New Roman"/>
        <family val="1"/>
      </rPr>
      <t>Eichler</t>
    </r>
  </si>
  <si>
    <r>
      <t xml:space="preserve">Casearia obliqua </t>
    </r>
    <r>
      <rPr>
        <sz val="12"/>
        <color theme="1"/>
        <rFont val="Times New Roman"/>
        <family val="1"/>
      </rPr>
      <t>Spreng.</t>
    </r>
  </si>
  <si>
    <r>
      <t xml:space="preserve">Prockia crucis </t>
    </r>
    <r>
      <rPr>
        <sz val="12"/>
        <color theme="1"/>
        <rFont val="Times New Roman"/>
        <family val="1"/>
      </rPr>
      <t>P. Browne ex. L.</t>
    </r>
  </si>
  <si>
    <r>
      <t xml:space="preserve">Cardiospermum </t>
    </r>
    <r>
      <rPr>
        <sz val="12"/>
        <color theme="1"/>
        <rFont val="Times New Roman"/>
        <family val="1"/>
      </rPr>
      <t>sp.</t>
    </r>
  </si>
  <si>
    <r>
      <t xml:space="preserve">Serjania </t>
    </r>
    <r>
      <rPr>
        <sz val="12"/>
        <color theme="1"/>
        <rFont val="Times New Roman"/>
        <family val="1"/>
      </rPr>
      <t>sp.</t>
    </r>
  </si>
  <si>
    <r>
      <t xml:space="preserve">Buddleja stachyoides </t>
    </r>
    <r>
      <rPr>
        <sz val="12"/>
        <color theme="1"/>
        <rFont val="Times New Roman"/>
        <family val="1"/>
      </rPr>
      <t>Cham. &amp; Schtdl.</t>
    </r>
  </si>
  <si>
    <r>
      <t xml:space="preserve">Picrasma crenata </t>
    </r>
    <r>
      <rPr>
        <sz val="12"/>
        <rFont val="Times New Roman"/>
        <family val="1"/>
      </rPr>
      <t>(Vell.) Engl.</t>
    </r>
  </si>
  <si>
    <r>
      <t xml:space="preserve">Smilax brasiliensis </t>
    </r>
    <r>
      <rPr>
        <sz val="12"/>
        <color theme="1"/>
        <rFont val="Times New Roman"/>
        <family val="1"/>
      </rPr>
      <t>Spreng.</t>
    </r>
  </si>
  <si>
    <r>
      <t xml:space="preserve">Lycopersicon pimpinellifolium </t>
    </r>
    <r>
      <rPr>
        <sz val="12"/>
        <color theme="1"/>
        <rFont val="Times New Roman"/>
        <family val="1"/>
      </rPr>
      <t>Mill.</t>
    </r>
  </si>
  <si>
    <r>
      <t xml:space="preserve">Solanum asperolanatum </t>
    </r>
    <r>
      <rPr>
        <sz val="12"/>
        <color theme="1"/>
        <rFont val="Times New Roman"/>
        <family val="1"/>
      </rPr>
      <t>Ruiz &amp; Pav.</t>
    </r>
  </si>
  <si>
    <r>
      <t xml:space="preserve">Solanum palinacanthum </t>
    </r>
    <r>
      <rPr>
        <sz val="12"/>
        <color theme="1"/>
        <rFont val="Times New Roman"/>
        <family val="1"/>
      </rPr>
      <t>Dunal</t>
    </r>
  </si>
  <si>
    <r>
      <t xml:space="preserve">Solanum viarum </t>
    </r>
    <r>
      <rPr>
        <sz val="12"/>
        <color theme="1"/>
        <rFont val="Times New Roman"/>
        <family val="1"/>
      </rPr>
      <t>Dunal</t>
    </r>
  </si>
  <si>
    <r>
      <t xml:space="preserve">Styrax acuminatus </t>
    </r>
    <r>
      <rPr>
        <sz val="12"/>
        <color theme="1"/>
        <rFont val="Times New Roman"/>
        <family val="1"/>
      </rPr>
      <t>Pohl</t>
    </r>
  </si>
  <si>
    <r>
      <t xml:space="preserve">Pilea rhizobola </t>
    </r>
    <r>
      <rPr>
        <sz val="12"/>
        <color theme="1"/>
        <rFont val="Times New Roman"/>
        <family val="1"/>
      </rPr>
      <t>Miq.</t>
    </r>
  </si>
  <si>
    <r>
      <t xml:space="preserve">Lantana camara </t>
    </r>
    <r>
      <rPr>
        <sz val="12"/>
        <color theme="1"/>
        <rFont val="Times New Roman"/>
        <family val="1"/>
      </rPr>
      <t>L.</t>
    </r>
  </si>
  <si>
    <r>
      <t xml:space="preserve">Lippia alba </t>
    </r>
    <r>
      <rPr>
        <sz val="12"/>
        <color theme="1"/>
        <rFont val="Times New Roman"/>
        <family val="1"/>
      </rPr>
      <t>(Mill.) N. E. Br.</t>
    </r>
  </si>
  <si>
    <r>
      <rPr>
        <i/>
        <sz val="12"/>
        <color theme="1"/>
        <rFont val="Times New Roman"/>
        <family val="1"/>
      </rPr>
      <t>Verbena bonariensis</t>
    </r>
    <r>
      <rPr>
        <sz val="12"/>
        <color theme="1"/>
        <rFont val="Times New Roman"/>
        <family val="1"/>
      </rPr>
      <t xml:space="preserve"> L.</t>
    </r>
  </si>
  <si>
    <r>
      <t xml:space="preserve">Verbena litoralis </t>
    </r>
    <r>
      <rPr>
        <sz val="12"/>
        <color theme="1"/>
        <rFont val="Times New Roman"/>
        <family val="1"/>
      </rPr>
      <t>Kunth</t>
    </r>
  </si>
  <si>
    <r>
      <t xml:space="preserve">Hedychium coronarium </t>
    </r>
    <r>
      <rPr>
        <sz val="12"/>
        <color theme="1"/>
        <rFont val="Times New Roman"/>
        <family val="1"/>
      </rPr>
      <t>J. Konig</t>
    </r>
  </si>
  <si>
    <r>
      <t xml:space="preserve">Cyathea </t>
    </r>
    <r>
      <rPr>
        <sz val="12"/>
        <color indexed="8"/>
        <rFont val="Times New Roman"/>
        <family val="1"/>
      </rPr>
      <t>spp.</t>
    </r>
  </si>
  <si>
    <r>
      <t xml:space="preserve">Ctenitis </t>
    </r>
    <r>
      <rPr>
        <sz val="12"/>
        <color indexed="8"/>
        <rFont val="Times New Roman"/>
        <family val="1"/>
      </rPr>
      <t>spp.</t>
    </r>
  </si>
  <si>
    <r>
      <t xml:space="preserve">Calathea </t>
    </r>
    <r>
      <rPr>
        <sz val="12"/>
        <color rgb="FF000000"/>
        <rFont val="Times New Roman"/>
        <family val="1"/>
      </rPr>
      <t>spp.</t>
    </r>
  </si>
  <si>
    <r>
      <t xml:space="preserve">Ctenanthe </t>
    </r>
    <r>
      <rPr>
        <sz val="12"/>
        <rFont val="Times New Roman"/>
        <family val="1"/>
      </rPr>
      <t>spp.</t>
    </r>
  </si>
  <si>
    <r>
      <rPr>
        <i/>
        <sz val="12"/>
        <color theme="1"/>
        <rFont val="Times New Roman"/>
        <family val="1"/>
      </rPr>
      <t>Asplenium alatum</t>
    </r>
    <r>
      <rPr>
        <sz val="12"/>
        <color theme="1"/>
        <rFont val="Times New Roman"/>
        <family val="1"/>
      </rPr>
      <t xml:space="preserve"> Humb. &amp; Bonp. </t>
    </r>
    <r>
      <rPr>
        <i/>
        <sz val="12"/>
        <color theme="1"/>
        <rFont val="Times New Roman"/>
        <family val="1"/>
      </rPr>
      <t>ex</t>
    </r>
    <r>
      <rPr>
        <sz val="12"/>
        <color theme="1"/>
        <rFont val="Times New Roman"/>
        <family val="1"/>
      </rPr>
      <t xml:space="preserve"> Willd. </t>
    </r>
  </si>
  <si>
    <r>
      <rPr>
        <i/>
        <sz val="12"/>
        <color theme="1"/>
        <rFont val="Times New Roman"/>
        <family val="1"/>
      </rPr>
      <t>Pleurostachys stricta</t>
    </r>
    <r>
      <rPr>
        <sz val="12"/>
        <color theme="1"/>
        <rFont val="Times New Roman"/>
        <family val="1"/>
      </rPr>
      <t xml:space="preserve"> Kunth</t>
    </r>
  </si>
  <si>
    <r>
      <t xml:space="preserve">Ctenitis </t>
    </r>
    <r>
      <rPr>
        <sz val="12"/>
        <color rgb="FF000000"/>
        <rFont val="Times New Roman"/>
        <family val="1"/>
      </rPr>
      <t>spp.</t>
    </r>
  </si>
  <si>
    <r>
      <t xml:space="preserve">Lastreopsis effusa </t>
    </r>
    <r>
      <rPr>
        <sz val="12"/>
        <color rgb="FF000000"/>
        <rFont val="Times New Roman"/>
        <family val="1"/>
      </rPr>
      <t>(Sw.) Trindale</t>
    </r>
  </si>
  <si>
    <r>
      <rPr>
        <i/>
        <sz val="12"/>
        <color theme="1"/>
        <rFont val="Times New Roman"/>
        <family val="1"/>
      </rPr>
      <t>Sarcoglottis ventricosa</t>
    </r>
    <r>
      <rPr>
        <sz val="12"/>
        <color theme="1"/>
        <rFont val="Times New Roman"/>
        <family val="1"/>
      </rPr>
      <t xml:space="preserve"> (Vell.) Hoehne</t>
    </r>
  </si>
  <si>
    <r>
      <t>Adiantopsis radiata</t>
    </r>
    <r>
      <rPr>
        <sz val="12"/>
        <rFont val="Times New Roman"/>
        <family val="1"/>
      </rPr>
      <t xml:space="preserve"> (L.) Fée</t>
    </r>
  </si>
  <si>
    <r>
      <rPr>
        <i/>
        <sz val="12"/>
        <color theme="1"/>
        <rFont val="Times New Roman"/>
        <family val="1"/>
      </rPr>
      <t xml:space="preserve">Pteris deflexa </t>
    </r>
    <r>
      <rPr>
        <sz val="12"/>
        <color theme="1"/>
        <rFont val="Times New Roman"/>
        <family val="1"/>
      </rPr>
      <t>Link.</t>
    </r>
  </si>
  <si>
    <r>
      <t xml:space="preserve">Dicksonia sellowiana </t>
    </r>
    <r>
      <rPr>
        <sz val="12"/>
        <rFont val="Times New Roman"/>
        <family val="1"/>
      </rPr>
      <t>Hook.</t>
    </r>
  </si>
  <si>
    <t>ACANTHACEAE (4)</t>
  </si>
  <si>
    <t>AMARANTHACEAE (11)</t>
  </si>
  <si>
    <t>APIACEAE (4)</t>
  </si>
  <si>
    <t>APOCYNACEAE (14)</t>
  </si>
  <si>
    <t>ASTERACEAE (62)</t>
  </si>
  <si>
    <t>BEGONIACEAE (9)</t>
  </si>
  <si>
    <t>BIGNONIACEAE (17)</t>
  </si>
  <si>
    <t>BRASSICACEAE (3)</t>
  </si>
  <si>
    <t>Cleome hassleriana Chodat</t>
  </si>
  <si>
    <t>CANNACEAE (2)</t>
  </si>
  <si>
    <t>CELASTRACEAE (5)</t>
  </si>
  <si>
    <t>Hippocratea volubilis</t>
  </si>
  <si>
    <t>CLUSIACEAE (1)</t>
  </si>
  <si>
    <t>CONVOLVULACEAE (11)</t>
  </si>
  <si>
    <t>CUCURBITACEAE (3)</t>
  </si>
  <si>
    <t>CYPERACEAE (22)</t>
  </si>
  <si>
    <t>DENNSTAEDTIACEAE (5)</t>
  </si>
  <si>
    <t>DICKSONIACEAE (2)</t>
  </si>
  <si>
    <t>DRYOPTERIDACEAE (12)</t>
  </si>
  <si>
    <t>FABACEAE (70)</t>
  </si>
  <si>
    <t>IRIDACEAE (5)</t>
  </si>
  <si>
    <t>MALPHIGUIACEAE (8)</t>
  </si>
  <si>
    <t>MYRTACEAE (41)</t>
  </si>
  <si>
    <t>PASSIFLORACEAE (5)</t>
  </si>
  <si>
    <t>PHYLLANTHACEAE (2)</t>
  </si>
  <si>
    <t>PLANTAGINACEAE (4)</t>
  </si>
  <si>
    <t>POLYGALACEAE (2)</t>
  </si>
  <si>
    <t>RUBIACEAE (25)</t>
  </si>
  <si>
    <t>SOLANACEAE (26)</t>
  </si>
  <si>
    <t>THELYPTERIDACEAE (31)</t>
  </si>
  <si>
    <t>VITACEACE (2)</t>
  </si>
  <si>
    <t>XYRIDACEAE (1)</t>
  </si>
  <si>
    <t>INDETERMINADAS (2)</t>
  </si>
  <si>
    <r>
      <rPr>
        <i/>
        <sz val="12"/>
        <color theme="1"/>
        <rFont val="Times New Roman"/>
        <family val="1"/>
      </rPr>
      <t xml:space="preserve">Justicia </t>
    </r>
    <r>
      <rPr>
        <sz val="12"/>
        <color theme="1"/>
        <rFont val="Times New Roman"/>
        <family val="1"/>
      </rPr>
      <t>sp.</t>
    </r>
  </si>
  <si>
    <r>
      <rPr>
        <i/>
        <sz val="12"/>
        <color theme="1"/>
        <rFont val="Times New Roman"/>
        <family val="1"/>
      </rPr>
      <t>Stenophanus</t>
    </r>
    <r>
      <rPr>
        <sz val="12"/>
        <color theme="1"/>
        <rFont val="Times New Roman"/>
        <family val="1"/>
      </rPr>
      <t xml:space="preserve"> sp.</t>
    </r>
  </si>
  <si>
    <r>
      <t xml:space="preserve">Chenopodium carinatum </t>
    </r>
    <r>
      <rPr>
        <sz val="12"/>
        <color theme="1"/>
        <rFont val="Times New Roman"/>
        <family val="1"/>
      </rPr>
      <t>R. Br.</t>
    </r>
  </si>
  <si>
    <r>
      <t xml:space="preserve">Bowlesia incana </t>
    </r>
    <r>
      <rPr>
        <sz val="12"/>
        <color theme="1"/>
        <rFont val="Times New Roman"/>
        <family val="1"/>
      </rPr>
      <t>Ruiz &amp; Pav.</t>
    </r>
  </si>
  <si>
    <r>
      <t xml:space="preserve">Eryngium horridum </t>
    </r>
    <r>
      <rPr>
        <sz val="12"/>
        <color theme="1"/>
        <rFont val="Times New Roman"/>
        <family val="1"/>
      </rPr>
      <t>Malme</t>
    </r>
  </si>
  <si>
    <r>
      <t xml:space="preserve">Oxypetalum </t>
    </r>
    <r>
      <rPr>
        <sz val="12"/>
        <rFont val="Times New Roman"/>
        <family val="1"/>
      </rPr>
      <t>sp.</t>
    </r>
  </si>
  <si>
    <r>
      <t xml:space="preserve">Acanthospermum hispidum </t>
    </r>
    <r>
      <rPr>
        <sz val="12"/>
        <color theme="1"/>
        <rFont val="Times New Roman"/>
        <family val="1"/>
      </rPr>
      <t>DC.</t>
    </r>
  </si>
  <si>
    <r>
      <t xml:space="preserve">Baccharis vulneraria </t>
    </r>
    <r>
      <rPr>
        <sz val="12"/>
        <color theme="1"/>
        <rFont val="Times New Roman"/>
        <family val="1"/>
      </rPr>
      <t>Baker</t>
    </r>
  </si>
  <si>
    <r>
      <t xml:space="preserve">Elephantopus angustifolius </t>
    </r>
    <r>
      <rPr>
        <sz val="12"/>
        <color theme="1"/>
        <rFont val="Times New Roman"/>
        <family val="1"/>
      </rPr>
      <t>Sw.</t>
    </r>
  </si>
  <si>
    <r>
      <t xml:space="preserve">Gnaphalium pensylvanicum </t>
    </r>
    <r>
      <rPr>
        <sz val="12"/>
        <color theme="1"/>
        <rFont val="Times New Roman"/>
        <family val="1"/>
      </rPr>
      <t>Willd.</t>
    </r>
  </si>
  <si>
    <r>
      <t xml:space="preserve">Synedrellopsis grisebachii </t>
    </r>
    <r>
      <rPr>
        <sz val="12"/>
        <color theme="1"/>
        <rFont val="Times New Roman"/>
        <family val="1"/>
      </rPr>
      <t>Hieron. &amp; Kuntze</t>
    </r>
  </si>
  <si>
    <r>
      <t xml:space="preserve">Vernonia tweediana </t>
    </r>
    <r>
      <rPr>
        <sz val="12"/>
        <color theme="1"/>
        <rFont val="Times New Roman"/>
        <family val="1"/>
      </rPr>
      <t>Baker</t>
    </r>
  </si>
  <si>
    <r>
      <rPr>
        <i/>
        <sz val="12"/>
        <color theme="1"/>
        <rFont val="Times New Roman"/>
        <family val="1"/>
      </rPr>
      <t>Adenocalymma</t>
    </r>
    <r>
      <rPr>
        <sz val="12"/>
        <color theme="1"/>
        <rFont val="Times New Roman"/>
        <family val="1"/>
      </rPr>
      <t xml:space="preserve"> sp.</t>
    </r>
  </si>
  <si>
    <r>
      <t xml:space="preserve">Cibistax antisyphilitica </t>
    </r>
    <r>
      <rPr>
        <sz val="12"/>
        <color theme="1"/>
        <rFont val="Times New Roman"/>
        <family val="1"/>
      </rPr>
      <t>(Mart.) Mart.</t>
    </r>
  </si>
  <si>
    <r>
      <t xml:space="preserve">Wahlenbergia linarioides </t>
    </r>
    <r>
      <rPr>
        <sz val="12"/>
        <color theme="1"/>
        <rFont val="Times New Roman"/>
        <family val="1"/>
      </rPr>
      <t>(Lam.) A. DC.</t>
    </r>
  </si>
  <si>
    <r>
      <t xml:space="preserve">Canna limbata </t>
    </r>
    <r>
      <rPr>
        <sz val="12"/>
        <color theme="1"/>
        <rFont val="Times New Roman"/>
        <family val="1"/>
      </rPr>
      <t>Roscoe</t>
    </r>
  </si>
  <si>
    <r>
      <t xml:space="preserve">Cyperus flavus </t>
    </r>
    <r>
      <rPr>
        <sz val="12"/>
        <color theme="1"/>
        <rFont val="Times New Roman"/>
        <family val="1"/>
      </rPr>
      <t>R. Br.</t>
    </r>
  </si>
  <si>
    <r>
      <t xml:space="preserve">Cyperus </t>
    </r>
    <r>
      <rPr>
        <sz val="12"/>
        <rFont val="Times New Roman"/>
        <family val="1"/>
      </rPr>
      <t>sp.</t>
    </r>
  </si>
  <si>
    <r>
      <t xml:space="preserve">Pycreus lanceolatus </t>
    </r>
    <r>
      <rPr>
        <sz val="12"/>
        <color theme="1"/>
        <rFont val="Times New Roman"/>
        <family val="1"/>
      </rPr>
      <t>(Poir.) C.B.Clarke</t>
    </r>
  </si>
  <si>
    <r>
      <t xml:space="preserve">Acalypha communis </t>
    </r>
    <r>
      <rPr>
        <sz val="12"/>
        <color theme="1"/>
        <rFont val="Times New Roman"/>
        <family val="1"/>
      </rPr>
      <t>Muell. Arg.</t>
    </r>
  </si>
  <si>
    <r>
      <t xml:space="preserve">Centrosema </t>
    </r>
    <r>
      <rPr>
        <sz val="12"/>
        <color theme="1"/>
        <rFont val="Times New Roman"/>
        <family val="1"/>
      </rPr>
      <t>sp.</t>
    </r>
  </si>
  <si>
    <r>
      <t xml:space="preserve">Chamaecrista rotundifolia </t>
    </r>
    <r>
      <rPr>
        <sz val="12"/>
        <color theme="1"/>
        <rFont val="Times New Roman"/>
        <family val="1"/>
      </rPr>
      <t>(Pers.) Greene</t>
    </r>
  </si>
  <si>
    <r>
      <t xml:space="preserve">Sisyrhinchium </t>
    </r>
    <r>
      <rPr>
        <sz val="12"/>
        <rFont val="Times New Roman"/>
        <family val="1"/>
      </rPr>
      <t>sp.</t>
    </r>
  </si>
  <si>
    <r>
      <t xml:space="preserve">Galphimia brasiliensis </t>
    </r>
    <r>
      <rPr>
        <sz val="12"/>
        <color theme="1"/>
        <rFont val="Times New Roman"/>
        <family val="1"/>
      </rPr>
      <t>(L.) A. Juss.</t>
    </r>
  </si>
  <si>
    <r>
      <t xml:space="preserve">Calathea monophylla </t>
    </r>
    <r>
      <rPr>
        <sz val="12"/>
        <rFont val="Times New Roman"/>
        <family val="1"/>
      </rPr>
      <t>Körn.</t>
    </r>
  </si>
  <si>
    <r>
      <t xml:space="preserve">Anathallis brevipes </t>
    </r>
    <r>
      <rPr>
        <sz val="12"/>
        <color theme="1"/>
        <rFont val="Times New Roman"/>
        <family val="1"/>
      </rPr>
      <t>(Barb.Rodr.) Pridgeon &amp; M.W.Chase</t>
    </r>
  </si>
  <si>
    <r>
      <t xml:space="preserve">Peperomia martiana </t>
    </r>
    <r>
      <rPr>
        <sz val="12"/>
        <color theme="1"/>
        <rFont val="Times New Roman"/>
        <family val="1"/>
      </rPr>
      <t>Miq.</t>
    </r>
  </si>
  <si>
    <r>
      <rPr>
        <i/>
        <sz val="12"/>
        <color theme="1"/>
        <rFont val="Times New Roman"/>
        <family val="1"/>
      </rPr>
      <t>Peperomia</t>
    </r>
    <r>
      <rPr>
        <sz val="12"/>
        <color theme="1"/>
        <rFont val="Times New Roman"/>
        <family val="1"/>
      </rPr>
      <t xml:space="preserve"> sp1 (pequena, "rotundifolia")</t>
    </r>
  </si>
  <si>
    <r>
      <rPr>
        <i/>
        <sz val="12"/>
        <color theme="1"/>
        <rFont val="Times New Roman"/>
        <family val="1"/>
      </rPr>
      <t>Peperomia</t>
    </r>
    <r>
      <rPr>
        <sz val="12"/>
        <color theme="1"/>
        <rFont val="Times New Roman"/>
        <family val="1"/>
      </rPr>
      <t xml:space="preserve"> sp2 (tomada de baixa)</t>
    </r>
  </si>
  <si>
    <r>
      <t xml:space="preserve">Veronica persica </t>
    </r>
    <r>
      <rPr>
        <sz val="12"/>
        <color theme="1"/>
        <rFont val="Times New Roman"/>
        <family val="1"/>
      </rPr>
      <t>Poir.</t>
    </r>
  </si>
  <si>
    <r>
      <t xml:space="preserve">Brachiaria brizantha </t>
    </r>
    <r>
      <rPr>
        <sz val="12"/>
        <color theme="1"/>
        <rFont val="Times New Roman"/>
        <family val="1"/>
      </rPr>
      <t>(Hochts. ex A. Rich.) Stapf.</t>
    </r>
  </si>
  <si>
    <r>
      <t xml:space="preserve">Brachiaria decumbens </t>
    </r>
    <r>
      <rPr>
        <sz val="12"/>
        <color theme="1"/>
        <rFont val="Times New Roman"/>
        <family val="1"/>
      </rPr>
      <t>Stapf.</t>
    </r>
  </si>
  <si>
    <r>
      <t xml:space="preserve">Polygala violacea </t>
    </r>
    <r>
      <rPr>
        <sz val="12"/>
        <color theme="1"/>
        <rFont val="Times New Roman"/>
        <family val="1"/>
      </rPr>
      <t>Aubl.</t>
    </r>
  </si>
  <si>
    <r>
      <t xml:space="preserve">Coccocypselum </t>
    </r>
    <r>
      <rPr>
        <sz val="12"/>
        <color theme="1"/>
        <rFont val="Times New Roman"/>
        <family val="1"/>
      </rPr>
      <t>sp1</t>
    </r>
  </si>
  <si>
    <r>
      <t xml:space="preserve">Coccocypselum </t>
    </r>
    <r>
      <rPr>
        <sz val="12"/>
        <color theme="1"/>
        <rFont val="Times New Roman"/>
        <family val="1"/>
      </rPr>
      <t>sp2</t>
    </r>
  </si>
  <si>
    <r>
      <t xml:space="preserve">Urvillea </t>
    </r>
    <r>
      <rPr>
        <sz val="12"/>
        <color theme="1"/>
        <rFont val="Times New Roman"/>
        <family val="1"/>
      </rPr>
      <t>sp.</t>
    </r>
  </si>
  <si>
    <r>
      <t xml:space="preserve">Acnistus arborescens </t>
    </r>
    <r>
      <rPr>
        <sz val="12"/>
        <color theme="1"/>
        <rFont val="Times New Roman"/>
        <family val="1"/>
      </rPr>
      <t>(L.) Schltdl.</t>
    </r>
  </si>
  <si>
    <r>
      <t xml:space="preserve">Cestrum bracteatum </t>
    </r>
    <r>
      <rPr>
        <sz val="12"/>
        <color theme="1"/>
        <rFont val="Times New Roman"/>
        <family val="1"/>
      </rPr>
      <t>Link &amp; Otto</t>
    </r>
  </si>
  <si>
    <r>
      <t xml:space="preserve">Nicotiana </t>
    </r>
    <r>
      <rPr>
        <sz val="12"/>
        <rFont val="Times New Roman"/>
        <family val="1"/>
      </rPr>
      <t>sp.</t>
    </r>
  </si>
  <si>
    <r>
      <t xml:space="preserve">Petunia axillaris </t>
    </r>
    <r>
      <rPr>
        <sz val="12"/>
        <color theme="1"/>
        <rFont val="Times New Roman"/>
        <family val="1"/>
      </rPr>
      <t>(Lam.) Britton, Stern &amp; Poggenb.</t>
    </r>
  </si>
  <si>
    <r>
      <t xml:space="preserve">Stachytarpheta cayennensis </t>
    </r>
    <r>
      <rPr>
        <sz val="12"/>
        <color theme="1"/>
        <rFont val="Times New Roman"/>
        <family val="1"/>
      </rPr>
      <t>(Rich.) Vahl</t>
    </r>
  </si>
  <si>
    <r>
      <t xml:space="preserve">Thelypteris </t>
    </r>
    <r>
      <rPr>
        <sz val="12"/>
        <color theme="1"/>
        <rFont val="Times New Roman"/>
        <family val="1"/>
      </rPr>
      <t>sp1</t>
    </r>
  </si>
  <si>
    <r>
      <t xml:space="preserve">Thelypteris </t>
    </r>
    <r>
      <rPr>
        <sz val="12"/>
        <color theme="1"/>
        <rFont val="Times New Roman"/>
        <family val="1"/>
      </rPr>
      <t>sp2</t>
    </r>
  </si>
  <si>
    <r>
      <t xml:space="preserve">Brugmansia suaveolens </t>
    </r>
    <r>
      <rPr>
        <sz val="12"/>
        <color theme="1"/>
        <rFont val="Times New Roman"/>
        <family val="1"/>
      </rPr>
      <t xml:space="preserve">(Humb. &amp; Bonpl. </t>
    </r>
    <r>
      <rPr>
        <i/>
        <sz val="12"/>
        <color theme="1"/>
        <rFont val="Times New Roman"/>
        <family val="1"/>
      </rPr>
      <t>ex</t>
    </r>
    <r>
      <rPr>
        <sz val="12"/>
        <color theme="1"/>
        <rFont val="Times New Roman"/>
        <family val="1"/>
      </rPr>
      <t xml:space="preserve"> Willd.) Bercht. &amp; J. Presl.</t>
    </r>
  </si>
  <si>
    <t>Epidendrum sp.</t>
  </si>
  <si>
    <r>
      <t xml:space="preserve">Begonia </t>
    </r>
    <r>
      <rPr>
        <sz val="12"/>
        <rFont val="Times New Roman"/>
        <family val="1"/>
      </rPr>
      <t>sp3</t>
    </r>
  </si>
  <si>
    <r>
      <t xml:space="preserve">Begonia </t>
    </r>
    <r>
      <rPr>
        <sz val="12"/>
        <rFont val="Times New Roman"/>
        <family val="1"/>
      </rPr>
      <t>sp2</t>
    </r>
  </si>
  <si>
    <r>
      <rPr>
        <i/>
        <sz val="12"/>
        <rFont val="Times New Roman"/>
        <family val="1"/>
      </rPr>
      <t>Begonia</t>
    </r>
    <r>
      <rPr>
        <sz val="12"/>
        <rFont val="Times New Roman"/>
        <family val="1"/>
      </rPr>
      <t xml:space="preserve"> sp1</t>
    </r>
  </si>
  <si>
    <r>
      <t xml:space="preserve">Philodendrum bipinnatifidum </t>
    </r>
    <r>
      <rPr>
        <sz val="12"/>
        <color theme="1"/>
        <rFont val="Times New Roman"/>
        <family val="1"/>
      </rPr>
      <t>Schott</t>
    </r>
  </si>
  <si>
    <r>
      <t xml:space="preserve">Aechmea disticantha </t>
    </r>
    <r>
      <rPr>
        <sz val="12"/>
        <color theme="1"/>
        <rFont val="Times New Roman"/>
        <family val="1"/>
      </rPr>
      <t>Lem.</t>
    </r>
  </si>
  <si>
    <r>
      <t xml:space="preserve">Aechmea recurvata  </t>
    </r>
    <r>
      <rPr>
        <sz val="12"/>
        <color theme="1"/>
        <rFont val="Times New Roman"/>
        <family val="1"/>
      </rPr>
      <t>(Klotzsch) L.B.Sm.</t>
    </r>
  </si>
  <si>
    <r>
      <t>Billbergia nutans</t>
    </r>
    <r>
      <rPr>
        <sz val="12"/>
        <color theme="1"/>
        <rFont val="Times New Roman"/>
        <family val="1"/>
      </rPr>
      <t xml:space="preserve"> H.H.Wendl. ex Regel</t>
    </r>
  </si>
  <si>
    <r>
      <rPr>
        <i/>
        <sz val="12"/>
        <color theme="1"/>
        <rFont val="Times New Roman"/>
        <family val="1"/>
      </rPr>
      <t xml:space="preserve">Tillandsia usneoides </t>
    </r>
    <r>
      <rPr>
        <sz val="12"/>
        <color theme="1"/>
        <rFont val="Times New Roman"/>
        <family val="1"/>
      </rPr>
      <t>(L.) L.</t>
    </r>
  </si>
  <si>
    <r>
      <t xml:space="preserve">Vriesea flava </t>
    </r>
    <r>
      <rPr>
        <sz val="12"/>
        <color theme="1"/>
        <rFont val="Times New Roman"/>
        <family val="1"/>
      </rPr>
      <t>A.F.Costa et al.</t>
    </r>
  </si>
  <si>
    <r>
      <t xml:space="preserve">Vriesea gigantea </t>
    </r>
    <r>
      <rPr>
        <sz val="12"/>
        <color theme="1"/>
        <rFont val="Times New Roman"/>
        <family val="1"/>
      </rPr>
      <t>Gaudich.</t>
    </r>
  </si>
  <si>
    <r>
      <t xml:space="preserve">Hatiora salicornioides </t>
    </r>
    <r>
      <rPr>
        <sz val="12"/>
        <color theme="1"/>
        <rFont val="Times New Roman"/>
        <family val="1"/>
      </rPr>
      <t>(Haw.) Britton &amp; Rose</t>
    </r>
  </si>
  <si>
    <r>
      <t>Lepismium houlletianum</t>
    </r>
    <r>
      <rPr>
        <sz val="12"/>
        <color theme="1"/>
        <rFont val="Times New Roman"/>
        <family val="1"/>
      </rPr>
      <t xml:space="preserve"> (Lem.) Barthlott</t>
    </r>
  </si>
  <si>
    <r>
      <t xml:space="preserve">Lepismium warmingianum </t>
    </r>
    <r>
      <rPr>
        <sz val="12"/>
        <color theme="1"/>
        <rFont val="Times New Roman"/>
        <family val="1"/>
      </rPr>
      <t>(K.Schum.) Barthlott</t>
    </r>
  </si>
  <si>
    <r>
      <t xml:space="preserve">Rhipsalis floccosa </t>
    </r>
    <r>
      <rPr>
        <sz val="12"/>
        <color theme="1"/>
        <rFont val="Times New Roman"/>
        <family val="1"/>
      </rPr>
      <t xml:space="preserve">Salm-Dyck </t>
    </r>
    <r>
      <rPr>
        <i/>
        <sz val="12"/>
        <color theme="1"/>
        <rFont val="Times New Roman"/>
        <family val="1"/>
      </rPr>
      <t>ex</t>
    </r>
    <r>
      <rPr>
        <sz val="12"/>
        <color theme="1"/>
        <rFont val="Times New Roman"/>
        <family val="1"/>
      </rPr>
      <t xml:space="preserve"> Pfeiff.</t>
    </r>
  </si>
  <si>
    <r>
      <t xml:space="preserve">Huperzia mandiocana </t>
    </r>
    <r>
      <rPr>
        <sz val="12"/>
        <color theme="1"/>
        <rFont val="Times New Roman"/>
        <family val="1"/>
      </rPr>
      <t>(Raddi) Trevis.</t>
    </r>
  </si>
  <si>
    <r>
      <t xml:space="preserve">Acianthera aphthosa </t>
    </r>
    <r>
      <rPr>
        <sz val="12"/>
        <color theme="1"/>
        <rFont val="Times New Roman"/>
        <family val="1"/>
      </rPr>
      <t>(Lindl.) Pridgeon &amp; M.W.Chase</t>
    </r>
  </si>
  <si>
    <r>
      <t>Acianthera hygrophila</t>
    </r>
    <r>
      <rPr>
        <sz val="12"/>
        <color theme="1"/>
        <rFont val="Times New Roman"/>
        <family val="1"/>
      </rPr>
      <t xml:space="preserve"> (Barb.Rodr.) Pridgeon &amp; M.W.Chase</t>
    </r>
  </si>
  <si>
    <r>
      <t>Acianthera pubescens</t>
    </r>
    <r>
      <rPr>
        <sz val="12"/>
        <color theme="1"/>
        <rFont val="Times New Roman"/>
        <family val="1"/>
      </rPr>
      <t xml:space="preserve"> (Lindl.) Pridgeon &amp; M.W.Chase</t>
    </r>
  </si>
  <si>
    <r>
      <t>Acianthera sonderiana</t>
    </r>
    <r>
      <rPr>
        <sz val="12"/>
        <color theme="1"/>
        <rFont val="Times New Roman"/>
        <family val="1"/>
      </rPr>
      <t xml:space="preserve">  (Rchb.f.) Pridgeon &amp; M.W.Chase</t>
    </r>
  </si>
  <si>
    <r>
      <t>Anathallis obovata</t>
    </r>
    <r>
      <rPr>
        <sz val="12"/>
        <color theme="1"/>
        <rFont val="Times New Roman"/>
        <family val="1"/>
      </rPr>
      <t xml:space="preserve"> (Lindl.) Pridgeon &amp; M.W.Chase</t>
    </r>
  </si>
  <si>
    <r>
      <t>Barbosella cogniauxiana</t>
    </r>
    <r>
      <rPr>
        <sz val="12"/>
        <color theme="1"/>
        <rFont val="Times New Roman"/>
        <family val="1"/>
      </rPr>
      <t xml:space="preserve"> (Speg. &amp; Kraenzl.) Schltr.</t>
    </r>
  </si>
  <si>
    <r>
      <t xml:space="preserve">Brasiliorchis consanguinea </t>
    </r>
    <r>
      <rPr>
        <sz val="12"/>
        <color theme="1"/>
        <rFont val="Times New Roman"/>
        <family val="1"/>
      </rPr>
      <t>(Klotzsch) R.B.Singer et al.</t>
    </r>
  </si>
  <si>
    <r>
      <t xml:space="preserve">Brasiliorchis crysantha </t>
    </r>
    <r>
      <rPr>
        <sz val="12"/>
        <color theme="1"/>
        <rFont val="Times New Roman"/>
        <family val="1"/>
      </rPr>
      <t>(Barb.Rodr.) R.B.Singer et al.</t>
    </r>
  </si>
  <si>
    <r>
      <t>Brasiliorchis porphyrostele</t>
    </r>
    <r>
      <rPr>
        <sz val="12"/>
        <color theme="1"/>
        <rFont val="Times New Roman"/>
        <family val="1"/>
      </rPr>
      <t xml:space="preserve"> (Rchb.f.) R.B.Singer et al.</t>
    </r>
  </si>
  <si>
    <r>
      <rPr>
        <i/>
        <sz val="12"/>
        <color theme="1"/>
        <rFont val="Times New Roman"/>
        <family val="1"/>
      </rPr>
      <t xml:space="preserve">Bulbophyllum peri </t>
    </r>
    <r>
      <rPr>
        <sz val="12"/>
        <color theme="1"/>
        <rFont val="Times New Roman"/>
        <family val="1"/>
      </rPr>
      <t>Schltr.</t>
    </r>
  </si>
  <si>
    <r>
      <t xml:space="preserve">Campyloneurum autrobrasilianum </t>
    </r>
    <r>
      <rPr>
        <sz val="12"/>
        <color theme="1"/>
        <rFont val="Times New Roman"/>
        <family val="1"/>
      </rPr>
      <t>(Alston) de la Sota</t>
    </r>
  </si>
  <si>
    <r>
      <t>Christensonella paranaensis</t>
    </r>
    <r>
      <rPr>
        <sz val="12"/>
        <color theme="1"/>
        <rFont val="Times New Roman"/>
        <family val="1"/>
      </rPr>
      <t xml:space="preserve"> (Barb.Rodr.) S.Koehler</t>
    </r>
  </si>
  <si>
    <r>
      <t xml:space="preserve">Cyrtopodium palmifrons </t>
    </r>
    <r>
      <rPr>
        <sz val="12"/>
        <color theme="1"/>
        <rFont val="Times New Roman"/>
        <family val="1"/>
      </rPr>
      <t>Rchb.f. &amp; Warm.</t>
    </r>
  </si>
  <si>
    <r>
      <t xml:space="preserve">Epidendrum cristatum </t>
    </r>
    <r>
      <rPr>
        <sz val="12"/>
        <color theme="1"/>
        <rFont val="Times New Roman"/>
        <family val="1"/>
      </rPr>
      <t>Ruiz &amp; Pav.</t>
    </r>
  </si>
  <si>
    <r>
      <t>Leptotes bicolor</t>
    </r>
    <r>
      <rPr>
        <sz val="12"/>
        <color theme="1"/>
        <rFont val="Times New Roman"/>
        <family val="1"/>
      </rPr>
      <t xml:space="preserve"> Lindl.</t>
    </r>
  </si>
  <si>
    <r>
      <rPr>
        <i/>
        <sz val="12"/>
        <color theme="1"/>
        <rFont val="Times New Roman"/>
        <family val="1"/>
      </rPr>
      <t>Leptotes unicolor</t>
    </r>
    <r>
      <rPr>
        <sz val="12"/>
        <color theme="1"/>
        <rFont val="Times New Roman"/>
        <family val="1"/>
      </rPr>
      <t xml:space="preserve"> Barb.Rodr.</t>
    </r>
  </si>
  <si>
    <r>
      <t xml:space="preserve">Lophiaris pumila </t>
    </r>
    <r>
      <rPr>
        <sz val="12"/>
        <color theme="1"/>
        <rFont val="Times New Roman"/>
        <family val="1"/>
      </rPr>
      <t>(Lindl.) Braem </t>
    </r>
  </si>
  <si>
    <r>
      <t>Miltonia flavescens</t>
    </r>
    <r>
      <rPr>
        <sz val="12"/>
        <color theme="1"/>
        <rFont val="Times New Roman"/>
        <family val="1"/>
      </rPr>
      <t xml:space="preserve"> (Lindl.) Lindl.</t>
    </r>
  </si>
  <si>
    <r>
      <t>Octomeria pinicola</t>
    </r>
    <r>
      <rPr>
        <sz val="12"/>
        <color theme="1"/>
        <rFont val="Times New Roman"/>
        <family val="1"/>
      </rPr>
      <t xml:space="preserve"> Barb.Rodr.</t>
    </r>
  </si>
  <si>
    <r>
      <t xml:space="preserve">Polystachia concreta </t>
    </r>
    <r>
      <rPr>
        <sz val="12"/>
        <color theme="1"/>
        <rFont val="Times New Roman"/>
        <family val="1"/>
      </rPr>
      <t>(Jacq.) Garay &amp; Sweet</t>
    </r>
  </si>
  <si>
    <r>
      <t>Stelis intermedia</t>
    </r>
    <r>
      <rPr>
        <sz val="12"/>
        <color theme="1"/>
        <rFont val="Times New Roman"/>
        <family val="1"/>
      </rPr>
      <t xml:space="preserve"> Poepp. &amp; Endl.</t>
    </r>
  </si>
  <si>
    <r>
      <t xml:space="preserve">Zigostates lunata </t>
    </r>
    <r>
      <rPr>
        <sz val="12"/>
        <color theme="1"/>
        <rFont val="Times New Roman"/>
        <family val="1"/>
      </rPr>
      <t>Lindl.</t>
    </r>
  </si>
  <si>
    <r>
      <t xml:space="preserve">Peperomia circinnata </t>
    </r>
    <r>
      <rPr>
        <sz val="12"/>
        <color theme="1"/>
        <rFont val="Times New Roman"/>
        <family val="1"/>
      </rPr>
      <t>Link</t>
    </r>
  </si>
  <si>
    <r>
      <rPr>
        <i/>
        <sz val="12"/>
        <color theme="1"/>
        <rFont val="Times New Roman"/>
        <family val="1"/>
      </rPr>
      <t>Peperomia tetraphylla</t>
    </r>
    <r>
      <rPr>
        <sz val="12"/>
        <color theme="1"/>
        <rFont val="Times New Roman"/>
        <family val="1"/>
      </rPr>
      <t xml:space="preserve"> (G.Forst.) Hook. &amp; Arn.</t>
    </r>
  </si>
  <si>
    <r>
      <t xml:space="preserve">Vitaria lineata </t>
    </r>
    <r>
      <rPr>
        <sz val="12"/>
        <color theme="1"/>
        <rFont val="Times New Roman"/>
        <family val="1"/>
      </rPr>
      <t>(L.) Smith.</t>
    </r>
  </si>
  <si>
    <t>0531223/7334566</t>
  </si>
  <si>
    <t>FAMÍLIA (Número de espécies)</t>
  </si>
  <si>
    <r>
      <rPr>
        <i/>
        <sz val="12"/>
        <color theme="1"/>
        <rFont val="Times New Roman"/>
        <family val="1"/>
      </rPr>
      <t xml:space="preserve">Octomeria palmirabellae </t>
    </r>
    <r>
      <rPr>
        <sz val="12"/>
        <color theme="1"/>
        <rFont val="Times New Roman"/>
        <family val="1"/>
      </rPr>
      <t>Barb.Rodr.</t>
    </r>
  </si>
  <si>
    <r>
      <rPr>
        <i/>
        <sz val="12"/>
        <color theme="1"/>
        <rFont val="Times New Roman"/>
        <family val="1"/>
      </rPr>
      <t>Asplenium gastonis</t>
    </r>
    <r>
      <rPr>
        <sz val="12"/>
        <color theme="1"/>
        <rFont val="Times New Roman"/>
        <family val="1"/>
      </rPr>
      <t xml:space="preserve"> Fée</t>
    </r>
  </si>
  <si>
    <r>
      <rPr>
        <i/>
        <sz val="12"/>
        <color theme="1"/>
        <rFont val="Times New Roman"/>
        <family val="1"/>
      </rPr>
      <t>Huperzia mandiocana</t>
    </r>
    <r>
      <rPr>
        <sz val="12"/>
        <color theme="1"/>
        <rFont val="Times New Roman"/>
        <family val="1"/>
      </rPr>
      <t> (Raddi) Trev.</t>
    </r>
  </si>
  <si>
    <r>
      <t xml:space="preserve">Acianthera leptotifolia </t>
    </r>
    <r>
      <rPr>
        <sz val="12"/>
        <color theme="1"/>
        <rFont val="Times New Roman"/>
        <family val="1"/>
      </rPr>
      <t>(Rchb. f.) Pridgeon &amp; M.W.Chase</t>
    </r>
  </si>
  <si>
    <r>
      <rPr>
        <i/>
        <sz val="12"/>
        <color theme="1"/>
        <rFont val="Times New Roman"/>
        <family val="1"/>
      </rPr>
      <t>Encyclia</t>
    </r>
    <r>
      <rPr>
        <sz val="12"/>
        <color theme="1"/>
        <rFont val="Times New Roman"/>
        <family val="1"/>
      </rPr>
      <t xml:space="preserve"> sp.</t>
    </r>
  </si>
  <si>
    <r>
      <rPr>
        <i/>
        <sz val="12"/>
        <color theme="1"/>
        <rFont val="Times New Roman"/>
        <family val="1"/>
      </rPr>
      <t>Leptotes</t>
    </r>
    <r>
      <rPr>
        <sz val="12"/>
        <color theme="1"/>
        <rFont val="Times New Roman"/>
        <family val="1"/>
      </rPr>
      <t xml:space="preserve"> spp.</t>
    </r>
  </si>
  <si>
    <r>
      <rPr>
        <i/>
        <sz val="12"/>
        <color theme="1"/>
        <rFont val="Times New Roman"/>
        <family val="1"/>
      </rPr>
      <t>Peperomia rubricaulis</t>
    </r>
    <r>
      <rPr>
        <sz val="12"/>
        <color theme="1"/>
        <rFont val="Times New Roman"/>
        <family val="1"/>
      </rPr>
      <t xml:space="preserve"> (Ness) A. Dietr.</t>
    </r>
  </si>
  <si>
    <r>
      <rPr>
        <i/>
        <sz val="12"/>
        <color theme="1"/>
        <rFont val="Times New Roman"/>
        <family val="1"/>
      </rPr>
      <t>Peperomia</t>
    </r>
    <r>
      <rPr>
        <sz val="12"/>
        <color theme="1"/>
        <rFont val="Times New Roman"/>
        <family val="1"/>
      </rPr>
      <t xml:space="preserve"> spp.</t>
    </r>
  </si>
  <si>
    <r>
      <rPr>
        <i/>
        <sz val="12"/>
        <color theme="1"/>
        <rFont val="Times New Roman"/>
        <family val="1"/>
      </rPr>
      <t>Peperomia tetraphyla</t>
    </r>
    <r>
      <rPr>
        <sz val="12"/>
        <color theme="1"/>
        <rFont val="Times New Roman"/>
        <family val="1"/>
      </rPr>
      <t xml:space="preserve"> (G. Forst.) Hook. &amp; Arn.</t>
    </r>
  </si>
  <si>
    <r>
      <rPr>
        <i/>
        <sz val="12"/>
        <color theme="1"/>
        <rFont val="Times New Roman"/>
        <family val="1"/>
      </rPr>
      <t xml:space="preserve">Ananas bracteatus </t>
    </r>
    <r>
      <rPr>
        <sz val="12"/>
        <color theme="1"/>
        <rFont val="Times New Roman"/>
        <family val="1"/>
      </rPr>
      <t>(Lindl.) Schult. &amp; Schult.f.</t>
    </r>
  </si>
  <si>
    <r>
      <rPr>
        <i/>
        <sz val="12"/>
        <color theme="1"/>
        <rFont val="Times New Roman"/>
        <family val="1"/>
      </rPr>
      <t>Peperomia catharinae</t>
    </r>
    <r>
      <rPr>
        <sz val="12"/>
        <color theme="1"/>
        <rFont val="Times New Roman"/>
        <family val="1"/>
      </rPr>
      <t xml:space="preserve"> Miq.</t>
    </r>
  </si>
  <si>
    <r>
      <rPr>
        <i/>
        <sz val="12"/>
        <color theme="1"/>
        <rFont val="Times New Roman"/>
        <family val="1"/>
      </rPr>
      <t>Peperomia delicatula</t>
    </r>
    <r>
      <rPr>
        <sz val="12"/>
        <color theme="1"/>
        <rFont val="Times New Roman"/>
        <family val="1"/>
      </rPr>
      <t xml:space="preserve"> Henschen</t>
    </r>
  </si>
  <si>
    <r>
      <rPr>
        <i/>
        <sz val="12"/>
        <color theme="1"/>
        <rFont val="Times New Roman"/>
        <family val="1"/>
      </rPr>
      <t>Polytaenium lineatum</t>
    </r>
    <r>
      <rPr>
        <sz val="12"/>
        <color theme="1"/>
        <rFont val="Times New Roman"/>
        <family val="1"/>
      </rPr>
      <t xml:space="preserve"> (Sw.) J. Sm.</t>
    </r>
  </si>
  <si>
    <t>Asplenium brasiliense (Sw.) T. Moore</t>
  </si>
  <si>
    <r>
      <rPr>
        <i/>
        <sz val="12"/>
        <color theme="1"/>
        <rFont val="Times New Roman"/>
        <family val="1"/>
      </rPr>
      <t>Asplenium brasiliense</t>
    </r>
    <r>
      <rPr>
        <sz val="12"/>
        <color theme="1"/>
        <rFont val="Times New Roman"/>
        <family val="1"/>
      </rPr>
      <t xml:space="preserve"> (Sw.) T. Moore</t>
    </r>
  </si>
  <si>
    <r>
      <t xml:space="preserve">Doryopteris majestosa </t>
    </r>
    <r>
      <rPr>
        <sz val="12"/>
        <rFont val="Times New Roman"/>
        <family val="1"/>
      </rPr>
      <t>Yesilyurt</t>
    </r>
  </si>
  <si>
    <r>
      <t>Megalastrum umbrinum</t>
    </r>
    <r>
      <rPr>
        <sz val="12"/>
        <color theme="1"/>
        <rFont val="Times New Roman"/>
        <family val="1"/>
      </rPr>
      <t xml:space="preserve"> (C. Chr.) A.R. Sm. &amp; R.C. Moran</t>
    </r>
  </si>
  <si>
    <r>
      <t xml:space="preserve">Begonia </t>
    </r>
    <r>
      <rPr>
        <sz val="12"/>
        <color theme="1"/>
        <rFont val="Times New Roman"/>
        <family val="1"/>
      </rPr>
      <t>sp.</t>
    </r>
  </si>
  <si>
    <t>PERACEAE (1)</t>
  </si>
  <si>
    <t>EUPHORBIACEAE (25)</t>
  </si>
  <si>
    <t>ASPARAGACEAE (1)</t>
  </si>
  <si>
    <r>
      <t xml:space="preserve">Coppensia flexuosa </t>
    </r>
    <r>
      <rPr>
        <sz val="12"/>
        <color theme="1"/>
        <rFont val="Times New Roman"/>
        <family val="1"/>
      </rPr>
      <t>(Sims) Campacci</t>
    </r>
  </si>
  <si>
    <t>Bromeliaceae spp.</t>
  </si>
  <si>
    <t>Orquidaceae spp.</t>
  </si>
  <si>
    <r>
      <rPr>
        <i/>
        <sz val="12"/>
        <color theme="1"/>
        <rFont val="Times New Roman"/>
        <family val="1"/>
      </rPr>
      <t>Philodendron</t>
    </r>
    <r>
      <rPr>
        <sz val="12"/>
        <color theme="1"/>
        <rFont val="Times New Roman"/>
        <family val="1"/>
      </rPr>
      <t xml:space="preserve"> spp.</t>
    </r>
  </si>
  <si>
    <r>
      <t xml:space="preserve">Philodendron </t>
    </r>
    <r>
      <rPr>
        <i/>
        <sz val="12"/>
        <color theme="1"/>
        <rFont val="Times New Roman"/>
        <family val="1"/>
      </rPr>
      <t xml:space="preserve">appendiculatum </t>
    </r>
    <r>
      <rPr>
        <sz val="12"/>
        <color theme="1"/>
        <rFont val="Times New Roman"/>
        <family val="1"/>
      </rPr>
      <t xml:space="preserve">Nadruz &amp; S.J. Mayo </t>
    </r>
  </si>
  <si>
    <r>
      <rPr>
        <i/>
        <sz val="12"/>
        <color theme="1"/>
        <rFont val="Times New Roman"/>
        <family val="1"/>
      </rPr>
      <t>Vriesea fluminensis</t>
    </r>
    <r>
      <rPr>
        <sz val="12"/>
        <color theme="1"/>
        <rFont val="Times New Roman"/>
        <family val="1"/>
      </rPr>
      <t xml:space="preserve"> E.Pereira</t>
    </r>
  </si>
  <si>
    <r>
      <rPr>
        <i/>
        <sz val="12"/>
        <color theme="1"/>
        <rFont val="Times New Roman"/>
        <family val="1"/>
      </rPr>
      <t xml:space="preserve">Vriesea friburguensis </t>
    </r>
    <r>
      <rPr>
        <sz val="12"/>
        <color theme="1"/>
        <rFont val="Times New Roman"/>
        <family val="1"/>
      </rPr>
      <t>Mez</t>
    </r>
  </si>
  <si>
    <r>
      <rPr>
        <i/>
        <sz val="12"/>
        <color theme="1"/>
        <rFont val="Times New Roman"/>
        <family val="1"/>
      </rPr>
      <t>Tillandsia crocata</t>
    </r>
    <r>
      <rPr>
        <sz val="12"/>
        <color theme="1"/>
        <rFont val="Times New Roman"/>
        <family val="1"/>
      </rPr>
      <t> (E. Morren) Baker</t>
    </r>
  </si>
  <si>
    <r>
      <rPr>
        <i/>
        <sz val="12"/>
        <color theme="1"/>
        <rFont val="Times New Roman"/>
        <family val="1"/>
      </rPr>
      <t>Campyloneurum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acrocarpon</t>
    </r>
    <r>
      <rPr>
        <sz val="12"/>
        <color theme="1"/>
        <rFont val="Times New Roman"/>
        <family val="1"/>
      </rPr>
      <t xml:space="preserve"> Fée</t>
    </r>
  </si>
  <si>
    <r>
      <rPr>
        <i/>
        <sz val="12"/>
        <color theme="1"/>
        <rFont val="Times New Roman"/>
        <family val="1"/>
      </rPr>
      <t>Acianthera saurocephala</t>
    </r>
    <r>
      <rPr>
        <sz val="12"/>
        <color theme="1"/>
        <rFont val="Times New Roman"/>
        <family val="1"/>
      </rPr>
      <t xml:space="preserve"> (Lodd.) Pridgeon &amp; M.W.Chase</t>
    </r>
  </si>
  <si>
    <r>
      <rPr>
        <i/>
        <sz val="12"/>
        <color theme="1"/>
        <rFont val="Times New Roman"/>
        <family val="1"/>
      </rPr>
      <t>Acianthera sonderana</t>
    </r>
    <r>
      <rPr>
        <sz val="12"/>
        <color theme="1"/>
        <rFont val="Times New Roman"/>
        <family val="1"/>
      </rPr>
      <t xml:space="preserve"> (Rchb.f.) Pridgeon &amp; M.W.Chase</t>
    </r>
  </si>
  <si>
    <r>
      <rPr>
        <i/>
        <sz val="12"/>
        <color theme="1"/>
        <rFont val="Times New Roman"/>
        <family val="1"/>
      </rPr>
      <t xml:space="preserve">Acianthera wageneriana </t>
    </r>
    <r>
      <rPr>
        <sz val="12"/>
        <color theme="1"/>
        <rFont val="Times New Roman"/>
        <family val="1"/>
      </rPr>
      <t>(Klotzsch) Pridgeon &amp; M.W.Chase</t>
    </r>
  </si>
  <si>
    <r>
      <t xml:space="preserve">Brasiliorchis </t>
    </r>
    <r>
      <rPr>
        <sz val="12"/>
        <color theme="1"/>
        <rFont val="Times New Roman"/>
        <family val="1"/>
      </rPr>
      <t>spp.</t>
    </r>
  </si>
  <si>
    <r>
      <rPr>
        <i/>
        <sz val="12"/>
        <color theme="1"/>
        <rFont val="Times New Roman"/>
        <family val="1"/>
      </rPr>
      <t>Epidendrum densiflorum</t>
    </r>
    <r>
      <rPr>
        <sz val="12"/>
        <color theme="1"/>
        <rFont val="Times New Roman"/>
        <family val="1"/>
      </rPr>
      <t xml:space="preserve"> Hook.</t>
    </r>
  </si>
  <si>
    <r>
      <t xml:space="preserve">Stelis </t>
    </r>
    <r>
      <rPr>
        <sz val="12"/>
        <color theme="1"/>
        <rFont val="Times New Roman"/>
        <family val="1"/>
      </rPr>
      <t>spp.</t>
    </r>
  </si>
  <si>
    <r>
      <t xml:space="preserve">Specklinia </t>
    </r>
    <r>
      <rPr>
        <sz val="12"/>
        <color theme="1"/>
        <rFont val="Times New Roman"/>
        <family val="1"/>
      </rPr>
      <t>spp.</t>
    </r>
  </si>
  <si>
    <r>
      <t xml:space="preserve">Begonia echinosepala </t>
    </r>
    <r>
      <rPr>
        <sz val="12"/>
        <color theme="1"/>
        <rFont val="Times New Roman"/>
        <family val="1"/>
      </rPr>
      <t>Regel</t>
    </r>
  </si>
  <si>
    <r>
      <t xml:space="preserve">Aechmea distichantha </t>
    </r>
    <r>
      <rPr>
        <sz val="12"/>
        <color theme="1"/>
        <rFont val="Times New Roman"/>
        <family val="1"/>
      </rPr>
      <t>Lem.</t>
    </r>
  </si>
  <si>
    <r>
      <t xml:space="preserve">Tilandsia stricta </t>
    </r>
    <r>
      <rPr>
        <sz val="12"/>
        <color theme="1"/>
        <rFont val="Times New Roman"/>
        <family val="1"/>
      </rPr>
      <t>Sol.</t>
    </r>
    <r>
      <rPr>
        <i/>
        <sz val="12"/>
        <color theme="1"/>
        <rFont val="Times New Roman"/>
        <family val="1"/>
      </rPr>
      <t xml:space="preserve"> ex </t>
    </r>
    <r>
      <rPr>
        <sz val="12"/>
        <color theme="1"/>
        <rFont val="Times New Roman"/>
        <family val="1"/>
      </rPr>
      <t>Sims.</t>
    </r>
  </si>
  <si>
    <r>
      <rPr>
        <i/>
        <sz val="12"/>
        <color theme="1"/>
        <rFont val="Times New Roman"/>
        <family val="1"/>
      </rPr>
      <t>Tillandsia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aeranthos</t>
    </r>
    <r>
      <rPr>
        <sz val="12"/>
        <color theme="1"/>
        <rFont val="Times New Roman"/>
        <family val="1"/>
      </rPr>
      <t xml:space="preserve"> (Loisel.) L.B. Sm.</t>
    </r>
  </si>
  <si>
    <r>
      <rPr>
        <i/>
        <sz val="12"/>
        <color theme="1"/>
        <rFont val="Times New Roman"/>
        <family val="1"/>
      </rPr>
      <t>Tillandsia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polystachia</t>
    </r>
    <r>
      <rPr>
        <sz val="12"/>
        <color theme="1"/>
        <rFont val="Times New Roman"/>
        <family val="1"/>
      </rPr>
      <t xml:space="preserve"> (L.) L</t>
    </r>
  </si>
  <si>
    <r>
      <t>Tillandsia</t>
    </r>
    <r>
      <rPr>
        <sz val="12"/>
        <color theme="1"/>
        <rFont val="Times New Roman"/>
        <family val="1"/>
      </rPr>
      <t xml:space="preserve"> sp.</t>
    </r>
  </si>
  <si>
    <r>
      <rPr>
        <i/>
        <sz val="12"/>
        <color theme="1"/>
        <rFont val="Times New Roman"/>
        <family val="1"/>
      </rPr>
      <t xml:space="preserve">Vriesea flava </t>
    </r>
    <r>
      <rPr>
        <sz val="12"/>
        <color theme="1"/>
        <rFont val="Times New Roman"/>
        <family val="1"/>
      </rPr>
      <t>A.F. Costa. H. Luther &amp; Wand.</t>
    </r>
  </si>
  <si>
    <r>
      <t>Lepismium warmingianum</t>
    </r>
    <r>
      <rPr>
        <sz val="12"/>
        <color theme="1"/>
        <rFont val="Times New Roman"/>
        <family val="1"/>
      </rPr>
      <t xml:space="preserve"> (K.Schum.) Barthlott. </t>
    </r>
  </si>
  <si>
    <r>
      <t xml:space="preserve">Rhipsalis floccosa </t>
    </r>
    <r>
      <rPr>
        <sz val="12"/>
        <color theme="1"/>
        <rFont val="Times New Roman"/>
        <family val="1"/>
      </rPr>
      <t xml:space="preserve">Salm-Dyck </t>
    </r>
    <r>
      <rPr>
        <i/>
        <sz val="12"/>
        <color theme="1"/>
        <rFont val="Times New Roman"/>
        <family val="1"/>
      </rPr>
      <t>ex</t>
    </r>
    <r>
      <rPr>
        <sz val="12"/>
        <color theme="1"/>
        <rFont val="Times New Roman"/>
        <family val="1"/>
      </rPr>
      <t xml:space="preserve"> Pfeiff. </t>
    </r>
  </si>
  <si>
    <r>
      <t xml:space="preserve">Acianthera </t>
    </r>
    <r>
      <rPr>
        <sz val="12"/>
        <color theme="1"/>
        <rFont val="Times New Roman"/>
        <family val="1"/>
      </rPr>
      <t>spp.</t>
    </r>
  </si>
  <si>
    <r>
      <rPr>
        <i/>
        <sz val="12"/>
        <color theme="1"/>
        <rFont val="Times New Roman"/>
        <family val="1"/>
      </rPr>
      <t>Baptistonia cornigera</t>
    </r>
    <r>
      <rPr>
        <sz val="12"/>
        <color theme="1"/>
        <rFont val="Times New Roman"/>
        <family val="1"/>
      </rPr>
      <t xml:space="preserve"> (Lindl.) Chiron &amp; V.P.Castro</t>
    </r>
  </si>
  <si>
    <r>
      <rPr>
        <i/>
        <sz val="12"/>
        <color theme="1"/>
        <rFont val="Times New Roman"/>
        <family val="1"/>
      </rPr>
      <t xml:space="preserve">Baptistonia lietzei </t>
    </r>
    <r>
      <rPr>
        <sz val="12"/>
        <color theme="1"/>
        <rFont val="Times New Roman"/>
        <family val="1"/>
      </rPr>
      <t>(Regel) Chiron &amp; V.P.Castro</t>
    </r>
  </si>
  <si>
    <r>
      <t xml:space="preserve">Bulbophyllum </t>
    </r>
    <r>
      <rPr>
        <sz val="12"/>
        <color theme="1"/>
        <rFont val="Times New Roman"/>
        <family val="1"/>
      </rPr>
      <t>spp.</t>
    </r>
  </si>
  <si>
    <r>
      <t xml:space="preserve">Christensonella paranaensis </t>
    </r>
    <r>
      <rPr>
        <sz val="12"/>
        <rFont val="Times New Roman"/>
        <family val="1"/>
      </rPr>
      <t>(Barb.Rodr.) S.Koehler</t>
    </r>
  </si>
  <si>
    <r>
      <t>Coppensia flexuosa </t>
    </r>
    <r>
      <rPr>
        <sz val="12"/>
        <rFont val="Times New Roman"/>
        <family val="1"/>
      </rPr>
      <t>(Lodd.) Campacci</t>
    </r>
  </si>
  <si>
    <r>
      <t xml:space="preserve">Coppensia longicorna </t>
    </r>
    <r>
      <rPr>
        <sz val="12"/>
        <rFont val="Times New Roman"/>
        <family val="1"/>
      </rPr>
      <t>(Mutel) F.Barros &amp; V.T.Rodrigues</t>
    </r>
  </si>
  <si>
    <r>
      <rPr>
        <i/>
        <sz val="12"/>
        <color theme="1"/>
        <rFont val="Times New Roman"/>
        <family val="1"/>
      </rPr>
      <t>Gomesa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 xml:space="preserve">recurva </t>
    </r>
    <r>
      <rPr>
        <sz val="12"/>
        <color theme="1"/>
        <rFont val="Times New Roman"/>
        <family val="1"/>
      </rPr>
      <t>R.Br.</t>
    </r>
  </si>
  <si>
    <r>
      <rPr>
        <i/>
        <sz val="12"/>
        <color theme="1"/>
        <rFont val="Times New Roman"/>
        <family val="1"/>
      </rPr>
      <t>Leptotes bicolor</t>
    </r>
    <r>
      <rPr>
        <sz val="12"/>
        <color theme="1"/>
        <rFont val="Times New Roman"/>
        <family val="1"/>
      </rPr>
      <t xml:space="preserve"> Lindl.</t>
    </r>
  </si>
  <si>
    <r>
      <t xml:space="preserve">Lophiaris pumila </t>
    </r>
    <r>
      <rPr>
        <sz val="12"/>
        <color theme="1"/>
        <rFont val="Times New Roman"/>
        <family val="1"/>
      </rPr>
      <t>(Lindl.) Braem</t>
    </r>
  </si>
  <si>
    <r>
      <rPr>
        <i/>
        <sz val="12"/>
        <color theme="1"/>
        <rFont val="Times New Roman"/>
        <family val="1"/>
      </rPr>
      <t xml:space="preserve">Octomeria </t>
    </r>
    <r>
      <rPr>
        <sz val="12"/>
        <color theme="1"/>
        <rFont val="Times New Roman"/>
        <family val="1"/>
      </rPr>
      <t>spp.</t>
    </r>
  </si>
  <si>
    <r>
      <t xml:space="preserve">Soprhonitis cernua </t>
    </r>
    <r>
      <rPr>
        <sz val="12"/>
        <color theme="1"/>
        <rFont val="Times New Roman"/>
        <family val="1"/>
      </rPr>
      <t>Lindl.</t>
    </r>
  </si>
  <si>
    <r>
      <rPr>
        <i/>
        <sz val="12"/>
        <color theme="1"/>
        <rFont val="Times New Roman"/>
        <family val="1"/>
      </rPr>
      <t>Specklinia grobyi</t>
    </r>
    <r>
      <rPr>
        <b/>
        <sz val="12"/>
        <color theme="1"/>
        <rFont val="Times New Roman"/>
        <family val="1"/>
      </rPr>
      <t> </t>
    </r>
    <r>
      <rPr>
        <sz val="12"/>
        <color theme="1"/>
        <rFont val="Times New Roman"/>
        <family val="1"/>
      </rPr>
      <t xml:space="preserve">(Bateman </t>
    </r>
    <r>
      <rPr>
        <i/>
        <sz val="12"/>
        <color theme="1"/>
        <rFont val="Times New Roman"/>
        <family val="1"/>
      </rPr>
      <t>ex</t>
    </r>
    <r>
      <rPr>
        <sz val="12"/>
        <color theme="1"/>
        <rFont val="Times New Roman"/>
        <family val="1"/>
      </rPr>
      <t xml:space="preserve"> Lindl.) F. Barros</t>
    </r>
  </si>
  <si>
    <r>
      <t xml:space="preserve">Trizeux falcata </t>
    </r>
    <r>
      <rPr>
        <sz val="12"/>
        <color theme="1"/>
        <rFont val="Times New Roman"/>
        <family val="1"/>
      </rPr>
      <t>Lindl.</t>
    </r>
  </si>
  <si>
    <r>
      <t xml:space="preserve">Grandiphyllum divaricatum </t>
    </r>
    <r>
      <rPr>
        <sz val="12"/>
        <color theme="1"/>
        <rFont val="Times New Roman"/>
        <family val="1"/>
      </rPr>
      <t>(Lindl.) Docha Neto</t>
    </r>
  </si>
  <si>
    <r>
      <rPr>
        <i/>
        <sz val="12"/>
        <color theme="1"/>
        <rFont val="Times New Roman"/>
        <family val="1"/>
      </rPr>
      <t>Peperomia urocarpa</t>
    </r>
    <r>
      <rPr>
        <sz val="12"/>
        <color theme="1"/>
        <rFont val="Times New Roman"/>
        <family val="1"/>
      </rPr>
      <t xml:space="preserve"> Fisch. &amp; C.A. Mey.</t>
    </r>
  </si>
  <si>
    <r>
      <t>Campyloneurum austrobrasilianum</t>
    </r>
    <r>
      <rPr>
        <sz val="12"/>
        <color theme="1"/>
        <rFont val="Times New Roman"/>
        <family val="1"/>
      </rPr>
      <t> (Alston) de la Sota</t>
    </r>
  </si>
  <si>
    <r>
      <t xml:space="preserve">Pecluma filicula </t>
    </r>
    <r>
      <rPr>
        <sz val="12"/>
        <color theme="1"/>
        <rFont val="Times New Roman"/>
        <family val="1"/>
      </rPr>
      <t>(Kaulf.) M.G. Price</t>
    </r>
  </si>
  <si>
    <r>
      <rPr>
        <i/>
        <sz val="12"/>
        <color theme="1"/>
        <rFont val="Times New Roman"/>
        <family val="1"/>
      </rPr>
      <t>Pleopeltis</t>
    </r>
    <r>
      <rPr>
        <sz val="12"/>
        <color theme="1"/>
        <rFont val="Times New Roman"/>
        <family val="1"/>
      </rPr>
      <t xml:space="preserve"> spp.</t>
    </r>
  </si>
  <si>
    <r>
      <t xml:space="preserve">Vittaria graminifolia </t>
    </r>
    <r>
      <rPr>
        <sz val="12"/>
        <color theme="1"/>
        <rFont val="Times New Roman"/>
        <family val="1"/>
      </rPr>
      <t>Kaulf.</t>
    </r>
  </si>
  <si>
    <r>
      <t xml:space="preserve">Bilbergia nutans </t>
    </r>
    <r>
      <rPr>
        <sz val="12"/>
        <color theme="1"/>
        <rFont val="Times New Roman"/>
        <family val="1"/>
      </rPr>
      <t xml:space="preserve">H.Wendl. </t>
    </r>
    <r>
      <rPr>
        <i/>
        <sz val="12"/>
        <color theme="1"/>
        <rFont val="Times New Roman"/>
        <family val="1"/>
      </rPr>
      <t>ex</t>
    </r>
    <r>
      <rPr>
        <sz val="12"/>
        <color theme="1"/>
        <rFont val="Times New Roman"/>
        <family val="1"/>
      </rPr>
      <t xml:space="preserve"> Regel</t>
    </r>
  </si>
  <si>
    <r>
      <rPr>
        <i/>
        <sz val="12"/>
        <color theme="1"/>
        <rFont val="Times New Roman"/>
        <family val="1"/>
      </rPr>
      <t xml:space="preserve">Acianthera </t>
    </r>
    <r>
      <rPr>
        <i/>
        <sz val="12"/>
        <color theme="1"/>
        <rFont val="Times New Roman"/>
        <family val="1"/>
      </rPr>
      <t>ramosa</t>
    </r>
    <r>
      <rPr>
        <sz val="12"/>
        <color theme="1"/>
        <rFont val="Times New Roman"/>
        <family val="1"/>
      </rPr>
      <t xml:space="preserve"> (Barb.Rodr.) F.Barros</t>
    </r>
  </si>
  <si>
    <r>
      <rPr>
        <i/>
        <sz val="12"/>
        <color theme="1"/>
        <rFont val="Times New Roman"/>
        <family val="1"/>
      </rPr>
      <t>Peperomia hilariana</t>
    </r>
    <r>
      <rPr>
        <sz val="12"/>
        <color theme="1"/>
        <rFont val="Times New Roman"/>
        <family val="1"/>
      </rPr>
      <t xml:space="preserve"> Miq.</t>
    </r>
  </si>
  <si>
    <r>
      <rPr>
        <i/>
        <sz val="12"/>
        <color theme="1"/>
        <rFont val="Times New Roman"/>
        <family val="1"/>
      </rPr>
      <t>Elaphoglossum macrophyllum</t>
    </r>
    <r>
      <rPr>
        <sz val="12"/>
        <color theme="1"/>
        <rFont val="Times New Roman"/>
        <family val="1"/>
      </rPr>
      <t xml:space="preserve"> (Mett. </t>
    </r>
    <r>
      <rPr>
        <i/>
        <sz val="12"/>
        <color theme="1"/>
        <rFont val="Times New Roman"/>
        <family val="1"/>
      </rPr>
      <t>ex</t>
    </r>
    <r>
      <rPr>
        <sz val="12"/>
        <color theme="1"/>
        <rFont val="Times New Roman"/>
        <family val="1"/>
      </rPr>
      <t xml:space="preserve"> Kuhn) Christ</t>
    </r>
  </si>
  <si>
    <r>
      <t xml:space="preserve">Peperomia </t>
    </r>
    <r>
      <rPr>
        <sz val="12"/>
        <color theme="1"/>
        <rFont val="Times New Roman"/>
        <family val="1"/>
      </rPr>
      <t>sp.</t>
    </r>
  </si>
  <si>
    <r>
      <t xml:space="preserve">Specklinia grobyi </t>
    </r>
    <r>
      <rPr>
        <sz val="12"/>
        <color theme="1"/>
        <rFont val="Times New Roman"/>
        <family val="1"/>
      </rPr>
      <t xml:space="preserve">(Batem. </t>
    </r>
    <r>
      <rPr>
        <i/>
        <sz val="12"/>
        <color theme="1"/>
        <rFont val="Times New Roman"/>
        <family val="1"/>
      </rPr>
      <t>ex</t>
    </r>
    <r>
      <rPr>
        <sz val="12"/>
        <color theme="1"/>
        <rFont val="Times New Roman"/>
        <family val="1"/>
      </rPr>
      <t xml:space="preserve"> Lindl.) F.Barros</t>
    </r>
  </si>
  <si>
    <r>
      <t xml:space="preserve">Asplenium abscissum </t>
    </r>
    <r>
      <rPr>
        <sz val="12"/>
        <rFont val="Times New Roman"/>
        <family val="1"/>
      </rPr>
      <t>Willd.</t>
    </r>
  </si>
  <si>
    <r>
      <t xml:space="preserve">Asplenium auritum </t>
    </r>
    <r>
      <rPr>
        <sz val="12"/>
        <color theme="1"/>
        <rFont val="Times New Roman"/>
        <family val="1"/>
      </rPr>
      <t>Sw.</t>
    </r>
  </si>
  <si>
    <r>
      <t xml:space="preserve">Asplenium brasiliense </t>
    </r>
    <r>
      <rPr>
        <sz val="12"/>
        <rFont val="Times New Roman"/>
        <family val="1"/>
      </rPr>
      <t>Sw.</t>
    </r>
  </si>
  <si>
    <r>
      <rPr>
        <i/>
        <sz val="12"/>
        <color rgb="FF000000"/>
        <rFont val="Times New Roman"/>
        <family val="1"/>
      </rPr>
      <t>Asplenium</t>
    </r>
    <r>
      <rPr>
        <sz val="12"/>
        <color rgb="FF000000"/>
        <rFont val="Times New Roman"/>
        <family val="1"/>
      </rPr>
      <t xml:space="preserve"> spp.</t>
    </r>
  </si>
  <si>
    <r>
      <t xml:space="preserve">Blechnum divergens </t>
    </r>
    <r>
      <rPr>
        <sz val="12"/>
        <rFont val="Times New Roman"/>
        <family val="1"/>
      </rPr>
      <t>Mett.</t>
    </r>
  </si>
  <si>
    <r>
      <t xml:space="preserve">Blechnum gracile </t>
    </r>
    <r>
      <rPr>
        <sz val="12"/>
        <color theme="1"/>
        <rFont val="Times New Roman"/>
        <family val="1"/>
      </rPr>
      <t>Kaulf.</t>
    </r>
  </si>
  <si>
    <r>
      <t xml:space="preserve">Blechnum polypodioides </t>
    </r>
    <r>
      <rPr>
        <sz val="12"/>
        <color theme="1"/>
        <rFont val="Times New Roman"/>
        <family val="1"/>
      </rPr>
      <t>Raddi</t>
    </r>
  </si>
  <si>
    <r>
      <rPr>
        <i/>
        <sz val="12"/>
        <color theme="1"/>
        <rFont val="Times New Roman"/>
        <family val="1"/>
      </rPr>
      <t>Blechnum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x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caudatum</t>
    </r>
    <r>
      <rPr>
        <sz val="12"/>
        <color theme="1"/>
        <rFont val="Times New Roman"/>
        <family val="1"/>
      </rPr>
      <t xml:space="preserve"> Cav.</t>
    </r>
  </si>
  <si>
    <r>
      <t xml:space="preserve">Cyathea hirsuta </t>
    </r>
    <r>
      <rPr>
        <sz val="12"/>
        <color theme="1"/>
        <rFont val="Times New Roman"/>
        <family val="1"/>
      </rPr>
      <t>C.Presl</t>
    </r>
  </si>
  <si>
    <r>
      <t xml:space="preserve">Dennstaedtia cicutaria </t>
    </r>
    <r>
      <rPr>
        <sz val="12"/>
        <rFont val="Times New Roman"/>
        <family val="1"/>
      </rPr>
      <t>(Sw.) T.Moore</t>
    </r>
  </si>
  <si>
    <r>
      <t xml:space="preserve">Elaphoglossum pachydermum </t>
    </r>
    <r>
      <rPr>
        <sz val="12"/>
        <color theme="1"/>
        <rFont val="Times New Roman"/>
        <family val="1"/>
      </rPr>
      <t>(Fée) T.Moore</t>
    </r>
  </si>
  <si>
    <r>
      <t>Cyclopogon congestus</t>
    </r>
    <r>
      <rPr>
        <sz val="12"/>
        <color theme="1"/>
        <rFont val="Times New Roman"/>
        <family val="1"/>
      </rPr>
      <t xml:space="preserve"> (Vell.) Hoehne</t>
    </r>
  </si>
  <si>
    <r>
      <t xml:space="preserve">Cyclopogon </t>
    </r>
    <r>
      <rPr>
        <sz val="12"/>
        <color rgb="FF000000"/>
        <rFont val="Times New Roman"/>
        <family val="1"/>
      </rPr>
      <t>sp.</t>
    </r>
  </si>
  <si>
    <r>
      <t>Oeceoclades maculata</t>
    </r>
    <r>
      <rPr>
        <sz val="12"/>
        <color rgb="FF000000"/>
        <rFont val="Times New Roman"/>
        <family val="1"/>
      </rPr>
      <t xml:space="preserve"> (Lindl.) Lindl.</t>
    </r>
  </si>
  <si>
    <r>
      <t xml:space="preserve">Campyloneurum nitidum </t>
    </r>
    <r>
      <rPr>
        <sz val="12"/>
        <color rgb="FF000000"/>
        <rFont val="Times New Roman"/>
        <family val="1"/>
      </rPr>
      <t>(Kaulf.) C.Presl</t>
    </r>
  </si>
  <si>
    <r>
      <t xml:space="preserve">Serpocaulon vacillans </t>
    </r>
    <r>
      <rPr>
        <sz val="12"/>
        <color theme="1"/>
        <rFont val="Times New Roman"/>
        <family val="1"/>
      </rPr>
      <t>(Link.) A.R.Sm.</t>
    </r>
  </si>
  <si>
    <r>
      <t xml:space="preserve">Adiantum raddianum </t>
    </r>
    <r>
      <rPr>
        <sz val="12"/>
        <color theme="1"/>
        <rFont val="Times New Roman"/>
        <family val="1"/>
      </rPr>
      <t>C.Presl.</t>
    </r>
  </si>
  <si>
    <r>
      <t xml:space="preserve">Doryopteris majestosa </t>
    </r>
    <r>
      <rPr>
        <sz val="12"/>
        <color theme="1"/>
        <rFont val="Times New Roman"/>
        <family val="1"/>
      </rPr>
      <t>Yesiliurt</t>
    </r>
  </si>
  <si>
    <r>
      <t xml:space="preserve">Doryopteris varians </t>
    </r>
    <r>
      <rPr>
        <sz val="12"/>
        <color rgb="FF000000"/>
        <rFont val="Times New Roman"/>
        <family val="1"/>
      </rPr>
      <t>(Raddi) J.Sm.</t>
    </r>
  </si>
  <si>
    <r>
      <t xml:space="preserve">Pteris decurrens </t>
    </r>
    <r>
      <rPr>
        <sz val="12"/>
        <color rgb="FF000000"/>
        <rFont val="Times New Roman"/>
        <family val="1"/>
      </rPr>
      <t>C.Presl.</t>
    </r>
  </si>
  <si>
    <r>
      <t xml:space="preserve">Pteris denticulata </t>
    </r>
    <r>
      <rPr>
        <sz val="12"/>
        <color indexed="8"/>
        <rFont val="Times New Roman"/>
        <family val="1"/>
      </rPr>
      <t>Sw.</t>
    </r>
  </si>
  <si>
    <r>
      <t xml:space="preserve">Pteris lechleri </t>
    </r>
    <r>
      <rPr>
        <sz val="12"/>
        <color rgb="FF000000"/>
        <rFont val="Times New Roman"/>
        <family val="1"/>
      </rPr>
      <t>Mett.</t>
    </r>
  </si>
  <si>
    <r>
      <t xml:space="preserve">Pteris splendens </t>
    </r>
    <r>
      <rPr>
        <sz val="12"/>
        <color rgb="FF000000"/>
        <rFont val="Times New Roman"/>
        <family val="1"/>
      </rPr>
      <t>Kaulf.</t>
    </r>
  </si>
  <si>
    <r>
      <t>Selaginella marginata</t>
    </r>
    <r>
      <rPr>
        <sz val="12"/>
        <color indexed="8"/>
        <rFont val="Times New Roman"/>
        <family val="1"/>
      </rPr>
      <t xml:space="preserve"> (Humb. &amp; Bonpl. </t>
    </r>
    <r>
      <rPr>
        <i/>
        <sz val="12"/>
        <color indexed="8"/>
        <rFont val="Times New Roman"/>
        <family val="1"/>
      </rPr>
      <t>ex</t>
    </r>
    <r>
      <rPr>
        <sz val="12"/>
        <color indexed="8"/>
        <rFont val="Times New Roman"/>
        <family val="1"/>
      </rPr>
      <t xml:space="preserve"> Willd.) Spring</t>
    </r>
  </si>
  <si>
    <r>
      <t xml:space="preserve">Thelypteris abbiattii </t>
    </r>
    <r>
      <rPr>
        <sz val="12"/>
        <color indexed="8"/>
        <rFont val="Times New Roman"/>
        <family val="1"/>
      </rPr>
      <t>C.F.Reed</t>
    </r>
  </si>
  <si>
    <r>
      <t xml:space="preserve">Thelypteris amambayensis </t>
    </r>
    <r>
      <rPr>
        <sz val="12"/>
        <color indexed="8"/>
        <rFont val="Times New Roman"/>
        <family val="1"/>
      </rPr>
      <t>Ponce</t>
    </r>
  </si>
  <si>
    <r>
      <t xml:space="preserve">Thelypteris araucariensis </t>
    </r>
    <r>
      <rPr>
        <sz val="12"/>
        <color theme="1"/>
        <rFont val="Times New Roman"/>
        <family val="1"/>
      </rPr>
      <t>Ponce</t>
    </r>
  </si>
  <si>
    <r>
      <rPr>
        <i/>
        <sz val="12"/>
        <color theme="1"/>
        <rFont val="Times New Roman"/>
        <family val="1"/>
      </rPr>
      <t>Thelypteris oligocarpa</t>
    </r>
    <r>
      <rPr>
        <sz val="12"/>
        <color theme="1"/>
        <rFont val="Times New Roman"/>
        <family val="1"/>
      </rPr>
      <t xml:space="preserve"> (Humb. &amp; Bonpl. </t>
    </r>
    <r>
      <rPr>
        <i/>
        <sz val="12"/>
        <color theme="1"/>
        <rFont val="Times New Roman"/>
        <family val="1"/>
      </rPr>
      <t>ex</t>
    </r>
    <r>
      <rPr>
        <sz val="12"/>
        <color theme="1"/>
        <rFont val="Times New Roman"/>
        <family val="1"/>
      </rPr>
      <t xml:space="preserve"> Willd.) Ching</t>
    </r>
  </si>
  <si>
    <r>
      <rPr>
        <i/>
        <sz val="12"/>
        <color theme="1"/>
        <rFont val="Times New Roman"/>
        <family val="1"/>
      </rPr>
      <t>Thelypteris patens</t>
    </r>
    <r>
      <rPr>
        <sz val="12"/>
        <color theme="1"/>
        <rFont val="Times New Roman"/>
        <family val="1"/>
      </rPr>
      <t xml:space="preserve"> (Sw.) Small</t>
    </r>
  </si>
  <si>
    <r>
      <t xml:space="preserve">Hipeastrum reticulatum </t>
    </r>
    <r>
      <rPr>
        <sz val="12"/>
        <color theme="1"/>
        <rFont val="Times New Roman"/>
        <family val="1"/>
      </rPr>
      <t>Herb.</t>
    </r>
  </si>
  <si>
    <r>
      <t xml:space="preserve">Justicia carnea </t>
    </r>
    <r>
      <rPr>
        <sz val="12"/>
        <color theme="1"/>
        <rFont val="Times New Roman"/>
        <family val="1"/>
      </rPr>
      <t>Lindl.</t>
    </r>
  </si>
  <si>
    <r>
      <t>Philodendron appendiculatum</t>
    </r>
    <r>
      <rPr>
        <sz val="12"/>
        <color theme="1"/>
        <rFont val="Times New Roman"/>
        <family val="1"/>
      </rPr>
      <t xml:space="preserve"> Nadruz &amp; Mayo</t>
    </r>
  </si>
  <si>
    <r>
      <t xml:space="preserve">Tradescantia zanonia </t>
    </r>
    <r>
      <rPr>
        <sz val="12"/>
        <color theme="1"/>
        <rFont val="Times New Roman"/>
        <family val="1"/>
      </rPr>
      <t>(L.) Sw.</t>
    </r>
  </si>
  <si>
    <r>
      <t xml:space="preserve">Pleurostachys stricta </t>
    </r>
    <r>
      <rPr>
        <sz val="12"/>
        <color theme="1"/>
        <rFont val="Times New Roman"/>
        <family val="1"/>
      </rPr>
      <t>Kunth</t>
    </r>
  </si>
  <si>
    <r>
      <t xml:space="preserve">Lastreopsis effusa </t>
    </r>
    <r>
      <rPr>
        <sz val="12"/>
        <color indexed="8"/>
        <rFont val="Times New Roman"/>
        <family val="1"/>
      </rPr>
      <t>(Sw.) Tindale</t>
    </r>
  </si>
  <si>
    <r>
      <t xml:space="preserve">Megalastrum umbrinum </t>
    </r>
    <r>
      <rPr>
        <sz val="12"/>
        <color indexed="8"/>
        <rFont val="Times New Roman"/>
        <family val="1"/>
      </rPr>
      <t>(C. Chr.) A.R. Sm. &amp; R.C. Moran</t>
    </r>
  </si>
  <si>
    <r>
      <t xml:space="preserve">Olfersia cervina </t>
    </r>
    <r>
      <rPr>
        <sz val="12"/>
        <color indexed="8"/>
        <rFont val="Times New Roman"/>
        <family val="1"/>
      </rPr>
      <t>(L.) Kuntze</t>
    </r>
  </si>
  <si>
    <r>
      <t xml:space="preserve">Sinningia aggregata </t>
    </r>
    <r>
      <rPr>
        <sz val="12"/>
        <color indexed="8"/>
        <rFont val="Times New Roman"/>
        <family val="1"/>
      </rPr>
      <t>(Ker Gawl.) Wiehler</t>
    </r>
  </si>
  <si>
    <r>
      <t xml:space="preserve">Sinningia conspicua </t>
    </r>
    <r>
      <rPr>
        <sz val="12"/>
        <color indexed="8"/>
        <rFont val="Times New Roman"/>
        <family val="1"/>
      </rPr>
      <t>(Seem.) G.Nicholson</t>
    </r>
  </si>
  <si>
    <r>
      <t xml:space="preserve">Sinningia leucotricha </t>
    </r>
    <r>
      <rPr>
        <sz val="12"/>
        <color indexed="8"/>
        <rFont val="Times New Roman"/>
        <family val="1"/>
      </rPr>
      <t>(Hoehne) H.E.Moore</t>
    </r>
  </si>
  <si>
    <r>
      <t>Sinningia sellovii</t>
    </r>
    <r>
      <rPr>
        <sz val="12"/>
        <color indexed="8"/>
        <rFont val="Times New Roman"/>
        <family val="1"/>
      </rPr>
      <t xml:space="preserve"> (Mart.) Wiehler</t>
    </r>
  </si>
  <si>
    <r>
      <t xml:space="preserve">Dorstenia tenuis </t>
    </r>
    <r>
      <rPr>
        <sz val="12"/>
        <rFont val="Times New Roman"/>
        <family val="1"/>
      </rPr>
      <t xml:space="preserve">Bonpl. </t>
    </r>
    <r>
      <rPr>
        <i/>
        <sz val="12"/>
        <rFont val="Times New Roman"/>
        <family val="1"/>
      </rPr>
      <t>ex</t>
    </r>
    <r>
      <rPr>
        <sz val="12"/>
        <rFont val="Times New Roman"/>
        <family val="1"/>
      </rPr>
      <t xml:space="preserve"> Bureau</t>
    </r>
  </si>
  <si>
    <r>
      <rPr>
        <i/>
        <sz val="12"/>
        <color rgb="FF000000"/>
        <rFont val="Times New Roman"/>
        <family val="1"/>
      </rPr>
      <t>Cyclopogon elatus</t>
    </r>
    <r>
      <rPr>
        <sz val="12"/>
        <color rgb="FF000000"/>
        <rFont val="Times New Roman"/>
        <family val="1"/>
      </rPr>
      <t xml:space="preserve"> (Sw.) Schltr.</t>
    </r>
  </si>
  <si>
    <r>
      <t xml:space="preserve">Habenaria johannensis </t>
    </r>
    <r>
      <rPr>
        <sz val="12"/>
        <color theme="1"/>
        <rFont val="Times New Roman"/>
        <family val="1"/>
      </rPr>
      <t>Barb.Rodr.</t>
    </r>
  </si>
  <si>
    <r>
      <t xml:space="preserve">Liparis nervosa </t>
    </r>
    <r>
      <rPr>
        <sz val="12"/>
        <color theme="1"/>
        <rFont val="Times New Roman"/>
        <family val="1"/>
      </rPr>
      <t>(Thumb.) Lindl.</t>
    </r>
  </si>
  <si>
    <r>
      <t>Mesadenella cuspidata</t>
    </r>
    <r>
      <rPr>
        <sz val="12"/>
        <color rgb="FF000000"/>
        <rFont val="Times New Roman"/>
        <family val="1"/>
      </rPr>
      <t xml:space="preserve"> (Lindl.) Garay</t>
    </r>
  </si>
  <si>
    <r>
      <t xml:space="preserve">Stigmatosema polyaden </t>
    </r>
    <r>
      <rPr>
        <sz val="12"/>
        <color theme="1"/>
        <rFont val="Times New Roman"/>
        <family val="1"/>
      </rPr>
      <t>(Vell.) Garay</t>
    </r>
  </si>
  <si>
    <r>
      <t xml:space="preserve">Warrea warreana </t>
    </r>
    <r>
      <rPr>
        <sz val="12"/>
        <color theme="1"/>
        <rFont val="Times New Roman"/>
        <family val="1"/>
      </rPr>
      <t xml:space="preserve">(Lodd. </t>
    </r>
    <r>
      <rPr>
        <i/>
        <sz val="12"/>
        <color theme="1"/>
        <rFont val="Times New Roman"/>
        <family val="1"/>
      </rPr>
      <t>ex</t>
    </r>
    <r>
      <rPr>
        <sz val="12"/>
        <color theme="1"/>
        <rFont val="Times New Roman"/>
        <family val="1"/>
      </rPr>
      <t xml:space="preserve"> Lindl.) C.Schweinf.</t>
    </r>
  </si>
  <si>
    <r>
      <t xml:space="preserve">Olyra fasciculata </t>
    </r>
    <r>
      <rPr>
        <sz val="12"/>
        <color rgb="FF000000"/>
        <rFont val="Times New Roman"/>
        <family val="1"/>
      </rPr>
      <t>Trin.</t>
    </r>
  </si>
  <si>
    <r>
      <t xml:space="preserve">Hoffmannia peckii </t>
    </r>
    <r>
      <rPr>
        <sz val="12"/>
        <color theme="1"/>
        <rFont val="Times New Roman"/>
        <family val="1"/>
      </rPr>
      <t>K.Schum.</t>
    </r>
  </si>
  <si>
    <r>
      <t xml:space="preserve">Pilea pubescens </t>
    </r>
    <r>
      <rPr>
        <sz val="12"/>
        <color theme="1"/>
        <rFont val="Times New Roman"/>
        <family val="1"/>
      </rPr>
      <t>Liebm.</t>
    </r>
  </si>
  <si>
    <r>
      <t xml:space="preserve">Astronium graveolens </t>
    </r>
    <r>
      <rPr>
        <sz val="12"/>
        <color theme="1"/>
        <rFont val="Times New Roman"/>
        <family val="1"/>
      </rPr>
      <t>Jacq.</t>
    </r>
  </si>
  <si>
    <r>
      <t xml:space="preserve">Cetrolobium tomentosum </t>
    </r>
    <r>
      <rPr>
        <sz val="12"/>
        <color theme="1"/>
        <rFont val="Times New Roman"/>
        <family val="1"/>
      </rPr>
      <t xml:space="preserve">Guilhemin </t>
    </r>
    <r>
      <rPr>
        <i/>
        <sz val="12"/>
        <color theme="1"/>
        <rFont val="Times New Roman"/>
        <family val="1"/>
      </rPr>
      <t>ex</t>
    </r>
    <r>
      <rPr>
        <sz val="12"/>
        <color theme="1"/>
        <rFont val="Times New Roman"/>
        <family val="1"/>
      </rPr>
      <t xml:space="preserve"> Benth. </t>
    </r>
  </si>
  <si>
    <r>
      <t>Inga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 xml:space="preserve">edulis </t>
    </r>
    <r>
      <rPr>
        <sz val="12"/>
        <color theme="1"/>
        <rFont val="Times New Roman"/>
        <family val="1"/>
      </rPr>
      <t>Mart.</t>
    </r>
  </si>
  <si>
    <r>
      <rPr>
        <i/>
        <sz val="12"/>
        <color theme="1"/>
        <rFont val="Times New Roman"/>
        <family val="1"/>
      </rPr>
      <t>Lonchocarpus subglaucescens</t>
    </r>
    <r>
      <rPr>
        <sz val="12"/>
        <color theme="1"/>
        <rFont val="Times New Roman"/>
        <family val="1"/>
      </rPr>
      <t xml:space="preserve"> Mart. </t>
    </r>
    <r>
      <rPr>
        <i/>
        <sz val="12"/>
        <color theme="1"/>
        <rFont val="Times New Roman"/>
        <family val="1"/>
      </rPr>
      <t>ex</t>
    </r>
    <r>
      <rPr>
        <sz val="12"/>
        <color theme="1"/>
        <rFont val="Times New Roman"/>
        <family val="1"/>
      </rPr>
      <t xml:space="preserve"> Benth</t>
    </r>
  </si>
  <si>
    <r>
      <t xml:space="preserve">Myrocarpus frondosus </t>
    </r>
    <r>
      <rPr>
        <sz val="12"/>
        <color rgb="FF231F20"/>
        <rFont val="Times New Roman"/>
        <family val="1"/>
      </rPr>
      <t>Allemão</t>
    </r>
  </si>
  <si>
    <r>
      <t xml:space="preserve">Asplenium alatum </t>
    </r>
    <r>
      <rPr>
        <sz val="12"/>
        <rFont val="Times New Roman"/>
        <family val="1"/>
      </rPr>
      <t xml:space="preserve">Humb. &amp; Bonpl. </t>
    </r>
    <r>
      <rPr>
        <i/>
        <sz val="12"/>
        <rFont val="Times New Roman"/>
        <family val="1"/>
      </rPr>
      <t>ex</t>
    </r>
    <r>
      <rPr>
        <sz val="12"/>
        <rFont val="Times New Roman"/>
        <family val="1"/>
      </rPr>
      <t xml:space="preserve"> Willd.</t>
    </r>
  </si>
  <si>
    <r>
      <t xml:space="preserve">Asplenium inaequilaterale </t>
    </r>
    <r>
      <rPr>
        <sz val="12"/>
        <color theme="1"/>
        <rFont val="Times New Roman"/>
        <family val="1"/>
      </rPr>
      <t>Willd.</t>
    </r>
  </si>
  <si>
    <r>
      <t xml:space="preserve">Asplenium triquetrum </t>
    </r>
    <r>
      <rPr>
        <sz val="12"/>
        <color theme="1"/>
        <rFont val="Times New Roman"/>
        <family val="1"/>
      </rPr>
      <t>N.Murak. &amp; R.C.Moran</t>
    </r>
  </si>
  <si>
    <r>
      <t xml:space="preserve">Asplenium abscissum </t>
    </r>
    <r>
      <rPr>
        <sz val="12"/>
        <color theme="1"/>
        <rFont val="Times New Roman"/>
        <family val="1"/>
      </rPr>
      <t>Willd.</t>
    </r>
  </si>
  <si>
    <r>
      <t xml:space="preserve">Begonia cucullata </t>
    </r>
    <r>
      <rPr>
        <sz val="12"/>
        <color theme="1"/>
        <rFont val="Times New Roman"/>
        <family val="1"/>
      </rPr>
      <t>Willd.</t>
    </r>
  </si>
  <si>
    <r>
      <t xml:space="preserve">Begonia fischeri </t>
    </r>
    <r>
      <rPr>
        <sz val="12"/>
        <color theme="1"/>
        <rFont val="Times New Roman"/>
        <family val="1"/>
      </rPr>
      <t>Schrank</t>
    </r>
  </si>
  <si>
    <r>
      <t>Blechnum brasiliense</t>
    </r>
    <r>
      <rPr>
        <sz val="12"/>
        <color theme="1"/>
        <rFont val="Times New Roman"/>
        <family val="1"/>
      </rPr>
      <t xml:space="preserve"> Desv.</t>
    </r>
  </si>
  <si>
    <r>
      <t xml:space="preserve">Dichorisandra paranaënsis </t>
    </r>
    <r>
      <rPr>
        <sz val="12"/>
        <color theme="1"/>
        <rFont val="Times New Roman"/>
        <family val="1"/>
      </rPr>
      <t>D.Maia et al.</t>
    </r>
  </si>
  <si>
    <r>
      <t xml:space="preserve">Cyathea atrovirens </t>
    </r>
    <r>
      <rPr>
        <sz val="12"/>
        <color theme="1"/>
        <rFont val="Times New Roman"/>
        <family val="1"/>
      </rPr>
      <t>(Langsd. &amp; Fisch.) Domin</t>
    </r>
  </si>
  <si>
    <r>
      <t xml:space="preserve">Alsophila setosa </t>
    </r>
    <r>
      <rPr>
        <sz val="12"/>
        <color theme="1"/>
        <rFont val="Times New Roman"/>
        <family val="1"/>
      </rPr>
      <t>Kaulf.</t>
    </r>
  </si>
  <si>
    <r>
      <t xml:space="preserve">Cyathea delgadii </t>
    </r>
    <r>
      <rPr>
        <sz val="12"/>
        <rFont val="Times New Roman"/>
        <family val="1"/>
      </rPr>
      <t>Sternb.</t>
    </r>
  </si>
  <si>
    <r>
      <t xml:space="preserve">Cyathea hirsuta </t>
    </r>
    <r>
      <rPr>
        <sz val="12"/>
        <rFont val="Times New Roman"/>
        <family val="1"/>
      </rPr>
      <t>C.Presl.</t>
    </r>
  </si>
  <si>
    <r>
      <t xml:space="preserve">Dennstaedtia cicutaria </t>
    </r>
    <r>
      <rPr>
        <sz val="12"/>
        <color theme="1"/>
        <rFont val="Times New Roman"/>
        <family val="1"/>
      </rPr>
      <t>(Sw.) T.Moore</t>
    </r>
  </si>
  <si>
    <r>
      <t xml:space="preserve">Dennstaedtia globulifera </t>
    </r>
    <r>
      <rPr>
        <sz val="12"/>
        <color theme="1"/>
        <rFont val="Times New Roman"/>
        <family val="1"/>
      </rPr>
      <t>(Poir.) Hieron.</t>
    </r>
  </si>
  <si>
    <r>
      <t>Dennstaedtia obtusifolia</t>
    </r>
    <r>
      <rPr>
        <sz val="12"/>
        <color theme="1"/>
        <rFont val="Times New Roman"/>
        <family val="1"/>
      </rPr>
      <t xml:space="preserve"> (Willd.) T.Moore</t>
    </r>
  </si>
  <si>
    <r>
      <t xml:space="preserve">Lastreopsis effusa (Sw.) </t>
    </r>
    <r>
      <rPr>
        <sz val="12"/>
        <color theme="1"/>
        <rFont val="Times New Roman"/>
        <family val="1"/>
      </rPr>
      <t>Tindale</t>
    </r>
  </si>
  <si>
    <r>
      <t xml:space="preserve">Sinningia conspicua </t>
    </r>
    <r>
      <rPr>
        <sz val="12"/>
        <color theme="1"/>
        <rFont val="Times New Roman"/>
        <family val="1"/>
      </rPr>
      <t>(Seem.) G.Nicholson</t>
    </r>
  </si>
  <si>
    <r>
      <t xml:space="preserve">Sinningia leucotricha </t>
    </r>
    <r>
      <rPr>
        <sz val="12"/>
        <color theme="1"/>
        <rFont val="Times New Roman"/>
        <family val="1"/>
      </rPr>
      <t>(Hoehne) H.E.Moore</t>
    </r>
  </si>
  <si>
    <r>
      <t>Calathea</t>
    </r>
    <r>
      <rPr>
        <sz val="12"/>
        <color theme="1"/>
        <rFont val="Times New Roman"/>
        <family val="1"/>
      </rPr>
      <t xml:space="preserve"> sp.</t>
    </r>
  </si>
  <si>
    <r>
      <t xml:space="preserve">Eupodium kaulfussii </t>
    </r>
    <r>
      <rPr>
        <sz val="12"/>
        <rFont val="Times New Roman"/>
        <family val="1"/>
      </rPr>
      <t>(J.Sm.) J.Sm.</t>
    </r>
  </si>
  <si>
    <r>
      <t xml:space="preserve">Corymborkis flava </t>
    </r>
    <r>
      <rPr>
        <sz val="12"/>
        <color theme="1"/>
        <rFont val="Times New Roman"/>
        <family val="1"/>
      </rPr>
      <t>(Sw.) Kuntze</t>
    </r>
  </si>
  <si>
    <r>
      <t xml:space="preserve">Cyclopogon congestus </t>
    </r>
    <r>
      <rPr>
        <sz val="12"/>
        <color theme="1"/>
        <rFont val="Times New Roman"/>
        <family val="1"/>
      </rPr>
      <t>Hoehne</t>
    </r>
  </si>
  <si>
    <r>
      <t>Corymborkis flava</t>
    </r>
    <r>
      <rPr>
        <sz val="12"/>
        <color theme="1"/>
        <rFont val="Times New Roman"/>
        <family val="1"/>
      </rPr>
      <t xml:space="preserve"> (Sw.) Kuntze</t>
    </r>
  </si>
  <si>
    <r>
      <t>Cyclopogon elatus</t>
    </r>
    <r>
      <rPr>
        <sz val="12"/>
        <color theme="1"/>
        <rFont val="Times New Roman"/>
        <family val="1"/>
      </rPr>
      <t xml:space="preserve"> (Sw.) Schltr.</t>
    </r>
  </si>
  <si>
    <r>
      <t xml:space="preserve">Mesadenella cuspidata </t>
    </r>
    <r>
      <rPr>
        <sz val="12"/>
        <color theme="1"/>
        <rFont val="Times New Roman"/>
        <family val="1"/>
      </rPr>
      <t>(Lindl.) Garay</t>
    </r>
  </si>
  <si>
    <r>
      <t xml:space="preserve">Warrea warreana </t>
    </r>
    <r>
      <rPr>
        <sz val="12"/>
        <rFont val="Times New Roman"/>
        <family val="1"/>
      </rPr>
      <t xml:space="preserve">(Lodd. </t>
    </r>
    <r>
      <rPr>
        <i/>
        <sz val="12"/>
        <rFont val="Times New Roman"/>
        <family val="1"/>
      </rPr>
      <t>ex</t>
    </r>
    <r>
      <rPr>
        <sz val="12"/>
        <rFont val="Times New Roman"/>
        <family val="1"/>
      </rPr>
      <t xml:space="preserve"> Lindl.) C.Schweinf.</t>
    </r>
  </si>
  <si>
    <r>
      <t xml:space="preserve">Campyloneurum nitidum </t>
    </r>
    <r>
      <rPr>
        <sz val="12"/>
        <color theme="1"/>
        <rFont val="Times New Roman"/>
        <family val="1"/>
      </rPr>
      <t>(Kaulf.) C.Presl</t>
    </r>
  </si>
  <si>
    <r>
      <t xml:space="preserve">Polypodium cnoophorum </t>
    </r>
    <r>
      <rPr>
        <sz val="12"/>
        <color theme="1"/>
        <rFont val="Times New Roman"/>
        <family val="1"/>
      </rPr>
      <t>Kunze</t>
    </r>
  </si>
  <si>
    <r>
      <t xml:space="preserve">Serpocaulon vacillans </t>
    </r>
    <r>
      <rPr>
        <sz val="12"/>
        <color theme="1"/>
        <rFont val="Times New Roman"/>
        <family val="1"/>
      </rPr>
      <t>(Link) A.R.Sm.</t>
    </r>
  </si>
  <si>
    <r>
      <t>Doryopteris majestosa</t>
    </r>
    <r>
      <rPr>
        <sz val="12"/>
        <color theme="1"/>
        <rFont val="Times New Roman"/>
        <family val="1"/>
      </rPr>
      <t xml:space="preserve"> Yesilyurt</t>
    </r>
  </si>
  <si>
    <r>
      <t xml:space="preserve">Pteris denticulata </t>
    </r>
    <r>
      <rPr>
        <sz val="12"/>
        <color theme="1"/>
        <rFont val="Times New Roman"/>
        <family val="1"/>
      </rPr>
      <t>Sw.</t>
    </r>
  </si>
  <si>
    <r>
      <t xml:space="preserve">Adiantopsis radiata </t>
    </r>
    <r>
      <rPr>
        <sz val="12"/>
        <color theme="1"/>
        <rFont val="Times New Roman"/>
        <family val="1"/>
      </rPr>
      <t>(L.) Fée</t>
    </r>
  </si>
  <si>
    <r>
      <t xml:space="preserve">Pteris lechleri </t>
    </r>
    <r>
      <rPr>
        <sz val="12"/>
        <color theme="1"/>
        <rFont val="Times New Roman"/>
        <family val="1"/>
      </rPr>
      <t>Mett.</t>
    </r>
  </si>
  <si>
    <r>
      <t xml:space="preserve">Pteris decurrens </t>
    </r>
    <r>
      <rPr>
        <sz val="12"/>
        <color theme="1"/>
        <rFont val="Times New Roman"/>
        <family val="1"/>
      </rPr>
      <t>C.Presl</t>
    </r>
  </si>
  <si>
    <r>
      <t xml:space="preserve">Thelypteris amambayensis </t>
    </r>
    <r>
      <rPr>
        <sz val="12"/>
        <color theme="1"/>
        <rFont val="Times New Roman"/>
        <family val="1"/>
      </rPr>
      <t>Ponce</t>
    </r>
  </si>
  <si>
    <r>
      <t xml:space="preserve">Thelypteris hatschbachii </t>
    </r>
    <r>
      <rPr>
        <sz val="12"/>
        <color theme="1"/>
        <rFont val="Times New Roman"/>
        <family val="1"/>
      </rPr>
      <t>A.R.Sm.</t>
    </r>
  </si>
  <si>
    <r>
      <t xml:space="preserve">Thelypteris scabra </t>
    </r>
    <r>
      <rPr>
        <sz val="12"/>
        <color theme="1"/>
        <rFont val="Times New Roman"/>
        <family val="1"/>
      </rPr>
      <t>(C.Presl) Lellinger</t>
    </r>
  </si>
  <si>
    <r>
      <t>Thelypteris abbiattii</t>
    </r>
    <r>
      <rPr>
        <sz val="12"/>
        <color theme="1"/>
        <rFont val="Times New Roman"/>
        <family val="1"/>
      </rPr>
      <t xml:space="preserve"> C.F.Reed</t>
    </r>
  </si>
  <si>
    <r>
      <rPr>
        <i/>
        <sz val="12"/>
        <color theme="1"/>
        <rFont val="Times New Roman"/>
        <family val="1"/>
      </rPr>
      <t>Philodendron bipinnatifidum </t>
    </r>
    <r>
      <rPr>
        <sz val="12"/>
        <color theme="1"/>
        <rFont val="Times New Roman"/>
        <family val="1"/>
      </rPr>
      <t xml:space="preserve">Schott </t>
    </r>
    <r>
      <rPr>
        <i/>
        <sz val="12"/>
        <color theme="1"/>
        <rFont val="Times New Roman"/>
        <family val="1"/>
      </rPr>
      <t>ex</t>
    </r>
    <r>
      <rPr>
        <sz val="12"/>
        <color theme="1"/>
        <rFont val="Times New Roman"/>
        <family val="1"/>
      </rPr>
      <t xml:space="preserve"> Endl.</t>
    </r>
  </si>
  <si>
    <r>
      <t xml:space="preserve">Elaphoglossum macrophyllum </t>
    </r>
    <r>
      <rPr>
        <sz val="12"/>
        <color theme="1"/>
        <rFont val="Times New Roman"/>
        <family val="1"/>
      </rPr>
      <t xml:space="preserve">(Mett. </t>
    </r>
    <r>
      <rPr>
        <i/>
        <sz val="12"/>
        <color theme="1"/>
        <rFont val="Times New Roman"/>
        <family val="1"/>
      </rPr>
      <t>ex</t>
    </r>
    <r>
      <rPr>
        <sz val="12"/>
        <color theme="1"/>
        <rFont val="Times New Roman"/>
        <family val="1"/>
      </rPr>
      <t xml:space="preserve"> Kuhn) H. Christ</t>
    </r>
  </si>
  <si>
    <r>
      <t xml:space="preserve">Christensonella vitelliniflora </t>
    </r>
    <r>
      <rPr>
        <sz val="12"/>
        <rFont val="Times New Roman"/>
        <family val="1"/>
      </rPr>
      <t xml:space="preserve">(Barb.Rodr.) Szlach. </t>
    </r>
    <r>
      <rPr>
        <i/>
        <sz val="12"/>
        <rFont val="Times New Roman"/>
        <family val="1"/>
      </rPr>
      <t>et al.</t>
    </r>
  </si>
  <si>
    <r>
      <rPr>
        <i/>
        <sz val="12"/>
        <color theme="1"/>
        <rFont val="Times New Roman"/>
        <family val="1"/>
      </rPr>
      <t xml:space="preserve">Encyclia </t>
    </r>
    <r>
      <rPr>
        <i/>
        <sz val="12"/>
        <color theme="1"/>
        <rFont val="Times New Roman"/>
        <family val="1"/>
      </rPr>
      <t>oncidioides</t>
    </r>
    <r>
      <rPr>
        <sz val="12"/>
        <color theme="1"/>
        <rFont val="Times New Roman"/>
        <family val="1"/>
      </rPr>
      <t xml:space="preserve"> (Lindl.) Schltr.</t>
    </r>
  </si>
  <si>
    <r>
      <rPr>
        <i/>
        <sz val="12"/>
        <color theme="1"/>
        <rFont val="Times New Roman"/>
        <family val="1"/>
      </rPr>
      <t xml:space="preserve">Octomeria micrantha </t>
    </r>
    <r>
      <rPr>
        <sz val="12"/>
        <color theme="1"/>
        <rFont val="Times New Roman"/>
        <family val="1"/>
      </rPr>
      <t>Barb.Rodr.</t>
    </r>
  </si>
  <si>
    <r>
      <rPr>
        <i/>
        <sz val="12"/>
        <color theme="1"/>
        <rFont val="Times New Roman"/>
        <family val="1"/>
      </rPr>
      <t>Octomeria pinicola</t>
    </r>
    <r>
      <rPr>
        <sz val="12"/>
        <color theme="1"/>
        <rFont val="Times New Roman"/>
        <family val="1"/>
      </rPr>
      <t xml:space="preserve"> Barb.Rodr.</t>
    </r>
  </si>
  <si>
    <r>
      <t>Dichorisandra paranaënsis</t>
    </r>
    <r>
      <rPr>
        <sz val="12"/>
        <color theme="1"/>
        <rFont val="Times New Roman"/>
        <family val="1"/>
      </rPr>
      <t xml:space="preserve"> D.Maia </t>
    </r>
  </si>
  <si>
    <t xml:space="preserve">Fabaceae  </t>
  </si>
  <si>
    <t>Fabacea</t>
  </si>
  <si>
    <t>FabaceaeCercideae</t>
  </si>
  <si>
    <t>Facabeae  Caesalpinioide</t>
  </si>
  <si>
    <t>Det</t>
  </si>
  <si>
    <t>Dias, J.</t>
  </si>
  <si>
    <t>(Baill.)  L.B.Sm. e Downs</t>
  </si>
  <si>
    <t>Arati, V.</t>
  </si>
  <si>
    <t>Solanum cf. pseudoquina</t>
  </si>
  <si>
    <t>Dias,J</t>
  </si>
  <si>
    <t>(K.Schum.) Barthlott</t>
  </si>
  <si>
    <t>Bonaldi, R.A..</t>
  </si>
  <si>
    <t>Calyptranthes concinna</t>
  </si>
  <si>
    <t>Broto, M.</t>
  </si>
  <si>
    <t>Michelon,C</t>
  </si>
  <si>
    <t>Sol.</t>
  </si>
  <si>
    <t>Bonald,R.A.</t>
  </si>
  <si>
    <t>(Fée) T.Moore</t>
  </si>
  <si>
    <t>(A.St.-Hil.) Ravenna</t>
  </si>
  <si>
    <t>(Kaulf.) A.R.Sm.&amp; R.C.Moran</t>
  </si>
  <si>
    <t>Ribas, O.S.</t>
  </si>
  <si>
    <t>Calyptranthes grandifolia</t>
  </si>
  <si>
    <t>(Baill.) W.C. Burger, Lanj. &amp; Bo er</t>
  </si>
  <si>
    <t>Peraceae</t>
  </si>
  <si>
    <t>Pera obovata</t>
  </si>
  <si>
    <t>Lozano. E.D.</t>
  </si>
  <si>
    <t>Mcihelon, C.</t>
  </si>
  <si>
    <t>Kersten, R.A.</t>
  </si>
  <si>
    <t>Acra, L.A.</t>
  </si>
  <si>
    <t>Canestraro, B.K. &amp; Mazziero, F.F.F.</t>
  </si>
  <si>
    <t>Meireles, J.</t>
  </si>
  <si>
    <t>Imig, D.C.</t>
  </si>
  <si>
    <t>Fevillea trilobata</t>
  </si>
  <si>
    <t xml:space="preserve">Lima, M.R. </t>
  </si>
  <si>
    <t>(R.Br.) Less.</t>
  </si>
  <si>
    <t>Crassulaceae</t>
  </si>
  <si>
    <t>Raym.-Hamet &amp; H. Perrier</t>
  </si>
  <si>
    <t>(A.DC.) Baill.</t>
  </si>
  <si>
    <t>des/2011</t>
  </si>
  <si>
    <t>Heteropterys sp.</t>
  </si>
  <si>
    <t>Vitaceae</t>
  </si>
  <si>
    <t>Cissus sp.</t>
  </si>
  <si>
    <t>Ariati, V.; Canestraro, B.K.; Bonaldi, R.A. &amp; Bochorny, T.</t>
  </si>
  <si>
    <t>Chusquea sp.</t>
  </si>
  <si>
    <t>Lima, M.R.; Carneiro, J. &amp; Citadella, P.</t>
  </si>
  <si>
    <t>Ctenitis cf. submarginalis</t>
  </si>
  <si>
    <t>(Langsd. &amp; Fisch.) Ching</t>
  </si>
  <si>
    <t>Blechnum cf. asplenioides</t>
  </si>
  <si>
    <t>Davalliaceae</t>
  </si>
  <si>
    <t>Nephrolepis cordifilia</t>
  </si>
  <si>
    <t>(L.) C.Presl.</t>
  </si>
  <si>
    <t>Thelypteris sp</t>
  </si>
  <si>
    <t>Begonia fischeri</t>
  </si>
  <si>
    <t>Schrank</t>
  </si>
  <si>
    <t>Jacquemontia cf. heterantha</t>
  </si>
  <si>
    <t>(Nees &amp; Mart.) Hallier f.</t>
  </si>
  <si>
    <t>Ipomoea cf. purpurea</t>
  </si>
  <si>
    <t>Myrocarpus frondosus</t>
  </si>
  <si>
    <t>Allemão</t>
  </si>
  <si>
    <t>Chomelia sp.</t>
  </si>
  <si>
    <t>Albizia sp.</t>
  </si>
  <si>
    <t>Marinero, F &amp; Carneiro, J.</t>
  </si>
  <si>
    <t>Lima, M.R.,</t>
  </si>
  <si>
    <t>Mandevilla cf. atroviolacea</t>
  </si>
  <si>
    <t>(Stadelm.) Woodson</t>
  </si>
  <si>
    <t>Michelon, C. &amp; Marinero, F.</t>
  </si>
  <si>
    <t>Sinningia cf. sellovii</t>
  </si>
  <si>
    <t>Humb., Bonpl. &amp; Willd.</t>
  </si>
  <si>
    <t>Myrcianthes gigantae</t>
  </si>
  <si>
    <t>Indeterminadaerminada</t>
  </si>
  <si>
    <t>Adenocalymma</t>
  </si>
  <si>
    <t>F.F.F. Mazziero</t>
  </si>
  <si>
    <t>Bignonia</t>
  </si>
  <si>
    <t>sciuripabula</t>
  </si>
  <si>
    <t>Fridericia</t>
  </si>
  <si>
    <t>florida</t>
  </si>
  <si>
    <r>
      <t xml:space="preserve">Euristyles lorenzii </t>
    </r>
    <r>
      <rPr>
        <sz val="12"/>
        <color theme="1"/>
        <rFont val="Times New Roman"/>
        <family val="1"/>
      </rPr>
      <t>(Cogn.) Schltr.</t>
    </r>
  </si>
  <si>
    <r>
      <t xml:space="preserve">Thelypteris </t>
    </r>
    <r>
      <rPr>
        <sz val="12"/>
        <color theme="1"/>
        <rFont val="Times New Roman"/>
        <family val="1"/>
      </rPr>
      <t>sp3</t>
    </r>
  </si>
  <si>
    <r>
      <t xml:space="preserve">Thelypteris </t>
    </r>
    <r>
      <rPr>
        <sz val="12"/>
        <color theme="1"/>
        <rFont val="Times New Roman"/>
        <family val="1"/>
      </rPr>
      <t>sp4</t>
    </r>
  </si>
  <si>
    <r>
      <t xml:space="preserve">Thelypteris </t>
    </r>
    <r>
      <rPr>
        <sz val="12"/>
        <color theme="1"/>
        <rFont val="Times New Roman"/>
        <family val="1"/>
      </rPr>
      <t>sp5</t>
    </r>
  </si>
  <si>
    <r>
      <t xml:space="preserve">Thelypteris </t>
    </r>
    <r>
      <rPr>
        <sz val="12"/>
        <color theme="1"/>
        <rFont val="Times New Roman"/>
        <family val="1"/>
      </rPr>
      <t>sp6</t>
    </r>
  </si>
  <si>
    <r>
      <rPr>
        <i/>
        <sz val="12"/>
        <color theme="1"/>
        <rFont val="Times New Roman"/>
        <family val="1"/>
      </rPr>
      <t>Rhynchelytrum repens</t>
    </r>
    <r>
      <rPr>
        <sz val="12"/>
        <color theme="1"/>
        <rFont val="Times New Roman"/>
        <family val="1"/>
      </rPr>
      <t xml:space="preserve"> (Willd.) C. E. Hubb.</t>
    </r>
  </si>
  <si>
    <r>
      <rPr>
        <i/>
        <sz val="12"/>
        <color theme="1"/>
        <rFont val="Times New Roman"/>
        <family val="1"/>
      </rPr>
      <t>Andropogon bicornis</t>
    </r>
    <r>
      <rPr>
        <sz val="12"/>
        <color theme="1"/>
        <rFont val="Times New Roman"/>
        <family val="1"/>
      </rPr>
      <t xml:space="preserve"> L.</t>
    </r>
  </si>
  <si>
    <r>
      <rPr>
        <i/>
        <sz val="12"/>
        <color theme="1"/>
        <rFont val="Times New Roman"/>
        <family val="1"/>
      </rPr>
      <t>Brachiaria ruziziensis</t>
    </r>
    <r>
      <rPr>
        <sz val="12"/>
        <color theme="1"/>
        <rFont val="Times New Roman"/>
        <family val="1"/>
      </rPr>
      <t xml:space="preserve"> R. Germ. &amp; Evrard</t>
    </r>
  </si>
  <si>
    <t>ORCHIDACEAE (96)</t>
  </si>
  <si>
    <r>
      <rPr>
        <i/>
        <sz val="12"/>
        <color theme="1"/>
        <rFont val="Times New Roman"/>
        <family val="1"/>
      </rPr>
      <t xml:space="preserve">Gnaphalium purpureum </t>
    </r>
    <r>
      <rPr>
        <sz val="12"/>
        <color theme="1"/>
        <rFont val="Times New Roman"/>
        <family val="1"/>
      </rPr>
      <t>L.</t>
    </r>
  </si>
  <si>
    <r>
      <rPr>
        <i/>
        <sz val="12"/>
        <color theme="1"/>
        <rFont val="Times New Roman"/>
        <family val="1"/>
      </rPr>
      <t>Pterocaulon lanatum</t>
    </r>
    <r>
      <rPr>
        <sz val="12"/>
        <color theme="1"/>
        <rFont val="Times New Roman"/>
        <family val="1"/>
      </rPr>
      <t xml:space="preserve"> Kuntze</t>
    </r>
  </si>
  <si>
    <r>
      <rPr>
        <i/>
        <sz val="12"/>
        <color theme="1"/>
        <rFont val="Times New Roman"/>
        <family val="1"/>
      </rPr>
      <t xml:space="preserve">Praxelis pauciflora </t>
    </r>
    <r>
      <rPr>
        <sz val="12"/>
        <color theme="1"/>
        <rFont val="Times New Roman"/>
        <family val="1"/>
      </rPr>
      <t>(Kunth) R. M. King &amp; H. Rob.</t>
    </r>
  </si>
  <si>
    <r>
      <rPr>
        <i/>
        <sz val="12"/>
        <color theme="1"/>
        <rFont val="Times New Roman"/>
        <family val="1"/>
      </rPr>
      <t>Emilia sonchiflora</t>
    </r>
    <r>
      <rPr>
        <sz val="12"/>
        <color theme="1"/>
        <rFont val="Times New Roman"/>
        <family val="1"/>
      </rPr>
      <t xml:space="preserve"> (Fosbergi) Nicolson</t>
    </r>
  </si>
  <si>
    <r>
      <rPr>
        <i/>
        <sz val="12"/>
        <color theme="1"/>
        <rFont val="Times New Roman"/>
        <family val="1"/>
      </rPr>
      <t>Eleusine indica</t>
    </r>
    <r>
      <rPr>
        <sz val="12"/>
        <color theme="1"/>
        <rFont val="Times New Roman"/>
        <family val="1"/>
      </rPr>
      <t xml:space="preserve"> (L.) Gaertn.</t>
    </r>
  </si>
  <si>
    <r>
      <t>Schinus terebinthifolius</t>
    </r>
    <r>
      <rPr>
        <sz val="12"/>
        <color theme="1"/>
        <rFont val="Arial"/>
        <family val="2"/>
      </rPr>
      <t xml:space="preserve"> Raddi. </t>
    </r>
  </si>
  <si>
    <r>
      <t xml:space="preserve">Tetrorchidium rubrivenium </t>
    </r>
    <r>
      <rPr>
        <sz val="12"/>
        <color theme="1"/>
        <rFont val="Arial"/>
        <family val="2"/>
      </rPr>
      <t>Poepp. &amp; Endl.</t>
    </r>
  </si>
  <si>
    <r>
      <t xml:space="preserve">Inga marginata </t>
    </r>
    <r>
      <rPr>
        <sz val="12"/>
        <color theme="1"/>
        <rFont val="Arial"/>
        <family val="2"/>
      </rPr>
      <t>Willd.</t>
    </r>
  </si>
  <si>
    <r>
      <t> </t>
    </r>
    <r>
      <rPr>
        <i/>
        <sz val="12"/>
        <color theme="1"/>
        <rFont val="Arial"/>
        <family val="2"/>
      </rPr>
      <t xml:space="preserve">Lafoensia pacari </t>
    </r>
    <r>
      <rPr>
        <sz val="12"/>
        <color theme="1"/>
        <rFont val="Arial"/>
        <family val="2"/>
      </rPr>
      <t>A.St.-Hil.</t>
    </r>
  </si>
  <si>
    <r>
      <t xml:space="preserve">Annona cacans </t>
    </r>
    <r>
      <rPr>
        <sz val="12"/>
        <color theme="1"/>
        <rFont val="Arial"/>
        <family val="2"/>
      </rPr>
      <t>Warm.</t>
    </r>
  </si>
  <si>
    <r>
      <t xml:space="preserve">Rauvolfia sellowii </t>
    </r>
    <r>
      <rPr>
        <sz val="12"/>
        <color theme="1"/>
        <rFont val="Arial"/>
        <family val="2"/>
      </rPr>
      <t>Müll. Arg.</t>
    </r>
  </si>
  <si>
    <r>
      <t xml:space="preserve">Balfourodendron riedelianum </t>
    </r>
    <r>
      <rPr>
        <sz val="12"/>
        <color theme="1"/>
        <rFont val="Arial"/>
        <family val="2"/>
      </rPr>
      <t>(Engl.) Engl.</t>
    </r>
  </si>
  <si>
    <r>
      <rPr>
        <i/>
        <sz val="12"/>
        <color theme="1"/>
        <rFont val="Arial"/>
        <family val="2"/>
      </rPr>
      <t>Syagrus rhomanzoffiana</t>
    </r>
    <r>
      <rPr>
        <sz val="12"/>
        <color theme="1"/>
        <rFont val="Arial"/>
        <family val="2"/>
      </rPr>
      <t xml:space="preserve">  (Cham.) Glassman</t>
    </r>
  </si>
  <si>
    <t>LAMIACEAE</t>
  </si>
  <si>
    <r>
      <t xml:space="preserve">Aegiphila integrifolia </t>
    </r>
    <r>
      <rPr>
        <sz val="12"/>
        <color theme="1"/>
        <rFont val="Arial"/>
        <family val="2"/>
      </rPr>
      <t>(Jacq.) Moldenk</t>
    </r>
  </si>
  <si>
    <t>LAXMANNIACEAE</t>
  </si>
  <si>
    <r>
      <t xml:space="preserve">Cordyline spectabilis </t>
    </r>
    <r>
      <rPr>
        <sz val="12"/>
        <color theme="1"/>
        <rFont val="Arial"/>
        <family val="2"/>
      </rPr>
      <t>Kunth &amp; C. D. Bouché</t>
    </r>
    <r>
      <rPr>
        <i/>
        <sz val="12"/>
        <color theme="1"/>
        <rFont val="Arial"/>
        <family val="2"/>
      </rPr>
      <t xml:space="preserve"> </t>
    </r>
  </si>
  <si>
    <r>
      <t xml:space="preserve">Bauhinia forficata </t>
    </r>
    <r>
      <rPr>
        <sz val="12"/>
        <color theme="1"/>
        <rFont val="Arial"/>
        <family val="2"/>
      </rPr>
      <t>Link</t>
    </r>
  </si>
  <si>
    <r>
      <t xml:space="preserve">Araucaria angustifolia </t>
    </r>
    <r>
      <rPr>
        <sz val="12"/>
        <color theme="1"/>
        <rFont val="Arial"/>
        <family val="2"/>
      </rPr>
      <t xml:space="preserve">(Bertol.) Kuntze </t>
    </r>
  </si>
  <si>
    <r>
      <rPr>
        <i/>
        <sz val="12"/>
        <color theme="1"/>
        <rFont val="Arial"/>
        <family val="2"/>
      </rPr>
      <t>Lonchocarpus cultratus</t>
    </r>
    <r>
      <rPr>
        <sz val="12"/>
        <color theme="1"/>
        <rFont val="Arial"/>
        <family val="2"/>
      </rPr>
      <t xml:space="preserve"> (Vell.) A.M.G.Azevedo &amp; H.C.Lima </t>
    </r>
  </si>
  <si>
    <r>
      <t xml:space="preserve">Diospyros </t>
    </r>
    <r>
      <rPr>
        <sz val="12"/>
        <color theme="1"/>
        <rFont val="Arial"/>
        <family val="2"/>
      </rPr>
      <t>sp</t>
    </r>
  </si>
  <si>
    <r>
      <t>Randia ferox</t>
    </r>
    <r>
      <rPr>
        <sz val="12"/>
        <color theme="1"/>
        <rFont val="Arial"/>
        <family val="2"/>
      </rPr>
      <t xml:space="preserve"> (Cham. &amp; Schltdl.) DC. </t>
    </r>
    <r>
      <rPr>
        <i/>
        <sz val="12"/>
        <color theme="1"/>
        <rFont val="Arial"/>
        <family val="2"/>
      </rPr>
      <t xml:space="preserve"> </t>
    </r>
  </si>
  <si>
    <r>
      <t>Cordia trichotoma</t>
    </r>
    <r>
      <rPr>
        <sz val="12"/>
        <color theme="1"/>
        <rFont val="Arial"/>
        <family val="2"/>
      </rPr>
      <t xml:space="preserve"> (Vell.) Arráb. ex Steud.</t>
    </r>
  </si>
  <si>
    <r>
      <t xml:space="preserve">Lonchocarpus muehlbergianus </t>
    </r>
    <r>
      <rPr>
        <sz val="12"/>
        <color theme="1"/>
        <rFont val="Arial"/>
        <family val="2"/>
      </rPr>
      <t>Hassl.</t>
    </r>
  </si>
  <si>
    <r>
      <t xml:space="preserve">Lonchocarpus subglaucescens </t>
    </r>
    <r>
      <rPr>
        <sz val="12"/>
        <color theme="1"/>
        <rFont val="Arial"/>
        <family val="2"/>
      </rPr>
      <t>Mart. ex Benth.</t>
    </r>
  </si>
  <si>
    <r>
      <t xml:space="preserve">Parapiptadenia rigida </t>
    </r>
    <r>
      <rPr>
        <sz val="12"/>
        <color theme="1"/>
        <rFont val="Arial"/>
        <family val="2"/>
      </rPr>
      <t>(Benth.) Brenan</t>
    </r>
  </si>
  <si>
    <r>
      <t>Cedrela fissilis</t>
    </r>
    <r>
      <rPr>
        <sz val="12"/>
        <color theme="1"/>
        <rFont val="Arial"/>
        <family val="2"/>
      </rPr>
      <t xml:space="preserve"> Vell.</t>
    </r>
  </si>
  <si>
    <r>
      <rPr>
        <i/>
        <sz val="12"/>
        <color theme="1"/>
        <rFont val="Arial"/>
        <family val="2"/>
      </rPr>
      <t>Schefflera  morototoni</t>
    </r>
    <r>
      <rPr>
        <sz val="12"/>
        <color theme="1"/>
        <rFont val="Arial"/>
        <family val="2"/>
      </rPr>
      <t xml:space="preserve"> (Aubl.) Maguire et al.</t>
    </r>
  </si>
  <si>
    <r>
      <t xml:space="preserve">Trichilia clauseni </t>
    </r>
    <r>
      <rPr>
        <sz val="12"/>
        <color theme="1"/>
        <rFont val="Arial"/>
        <family val="2"/>
      </rPr>
      <t>C. DC.</t>
    </r>
  </si>
  <si>
    <r>
      <rPr>
        <i/>
        <sz val="12"/>
        <color theme="1"/>
        <rFont val="Arial"/>
        <family val="2"/>
      </rPr>
      <t xml:space="preserve">Machaerium stipitatim </t>
    </r>
    <r>
      <rPr>
        <sz val="12"/>
        <color theme="1"/>
        <rFont val="Arial"/>
        <family val="2"/>
      </rPr>
      <t>Vogel</t>
    </r>
  </si>
  <si>
    <r>
      <t xml:space="preserve">Luehea divaricata </t>
    </r>
    <r>
      <rPr>
        <sz val="12"/>
        <color theme="1"/>
        <rFont val="Arial"/>
        <family val="2"/>
      </rPr>
      <t>Mart. &amp; Zuc.</t>
    </r>
  </si>
  <si>
    <r>
      <t>Albizia</t>
    </r>
    <r>
      <rPr>
        <sz val="12"/>
        <color theme="1"/>
        <rFont val="Arial"/>
        <family val="2"/>
      </rPr>
      <t xml:space="preserve"> sp </t>
    </r>
  </si>
  <si>
    <r>
      <t xml:space="preserve">Centrolobium tomentosum </t>
    </r>
    <r>
      <rPr>
        <sz val="12"/>
        <color theme="1"/>
        <rFont val="Arial"/>
        <family val="2"/>
      </rPr>
      <t>Guillem. ex Benth.</t>
    </r>
  </si>
  <si>
    <r>
      <t>Esenbeckia febrifuga</t>
    </r>
    <r>
      <rPr>
        <sz val="12"/>
        <color theme="1"/>
        <rFont val="Arial"/>
        <family val="2"/>
      </rPr>
      <t>(A.St.-Hil.) A. Juss. ex Mart.</t>
    </r>
  </si>
  <si>
    <r>
      <t xml:space="preserve">Ceiba speciosa </t>
    </r>
    <r>
      <rPr>
        <sz val="12"/>
        <color theme="1"/>
        <rFont val="Arial"/>
        <family val="2"/>
      </rPr>
      <t>(A. St.-Hil.) Ravenna</t>
    </r>
  </si>
  <si>
    <r>
      <rPr>
        <i/>
        <sz val="12"/>
        <color theme="1"/>
        <rFont val="Arial"/>
        <family val="2"/>
      </rPr>
      <t>Dioclea violacea</t>
    </r>
    <r>
      <rPr>
        <sz val="12"/>
        <color theme="1"/>
        <rFont val="Arial"/>
        <family val="2"/>
      </rPr>
      <t xml:space="preserve">  Mart. </t>
    </r>
    <r>
      <rPr>
        <i/>
        <sz val="12"/>
        <color theme="1"/>
        <rFont val="Arial"/>
        <family val="2"/>
      </rPr>
      <t>ex</t>
    </r>
    <r>
      <rPr>
        <sz val="12"/>
        <color theme="1"/>
        <rFont val="Arial"/>
        <family val="2"/>
      </rPr>
      <t xml:space="preserve"> Benth.</t>
    </r>
  </si>
  <si>
    <r>
      <rPr>
        <i/>
        <sz val="12"/>
        <color theme="1"/>
        <rFont val="Arial"/>
        <family val="2"/>
      </rPr>
      <t xml:space="preserve">Cecropia glaziovii </t>
    </r>
    <r>
      <rPr>
        <sz val="12"/>
        <color theme="1"/>
        <rFont val="Arial"/>
        <family val="2"/>
      </rPr>
      <t>Snethl.</t>
    </r>
  </si>
  <si>
    <r>
      <t xml:space="preserve">Heliocarpus popayanensis </t>
    </r>
    <r>
      <rPr>
        <sz val="12"/>
        <color theme="1"/>
        <rFont val="Arial"/>
        <family val="2"/>
      </rPr>
      <t>Kunth</t>
    </r>
  </si>
  <si>
    <r>
      <rPr>
        <i/>
        <sz val="12"/>
        <color theme="1"/>
        <rFont val="Arial"/>
        <family val="2"/>
      </rPr>
      <t>Pithecoctenium crucigerum</t>
    </r>
    <r>
      <rPr>
        <sz val="12"/>
        <color theme="1"/>
        <rFont val="Arial"/>
        <family val="2"/>
      </rPr>
      <t xml:space="preserve"> (L.) A.H.Gentry </t>
    </r>
  </si>
  <si>
    <r>
      <rPr>
        <i/>
        <sz val="12"/>
        <color theme="1"/>
        <rFont val="Arial"/>
        <family val="2"/>
      </rPr>
      <t xml:space="preserve">Cassia leptophylla </t>
    </r>
    <r>
      <rPr>
        <sz val="12"/>
        <color theme="1"/>
        <rFont val="Arial"/>
        <family val="2"/>
      </rPr>
      <t>Vogel</t>
    </r>
  </si>
  <si>
    <r>
      <rPr>
        <i/>
        <sz val="12"/>
        <color theme="1"/>
        <rFont val="Arial"/>
        <family val="2"/>
      </rPr>
      <t>Machaerium nyctitans</t>
    </r>
    <r>
      <rPr>
        <sz val="12"/>
        <color theme="1"/>
        <rFont val="Arial"/>
        <family val="2"/>
      </rPr>
      <t xml:space="preserve"> (Vell.) Benth.</t>
    </r>
  </si>
  <si>
    <r>
      <t xml:space="preserve">Senegalia polyphylla </t>
    </r>
    <r>
      <rPr>
        <sz val="12"/>
        <color theme="1"/>
        <rFont val="Arial"/>
        <family val="2"/>
      </rPr>
      <t>(DC.) Britton &amp; Rose</t>
    </r>
    <r>
      <rPr>
        <i/>
        <sz val="12"/>
        <color theme="1"/>
        <rFont val="Arial"/>
        <family val="2"/>
      </rPr>
      <t xml:space="preserve"> </t>
    </r>
  </si>
  <si>
    <r>
      <t>Trichilia casaretti</t>
    </r>
    <r>
      <rPr>
        <sz val="12"/>
        <color theme="1"/>
        <rFont val="Arial"/>
        <family val="2"/>
      </rPr>
      <t>C.DC.</t>
    </r>
  </si>
  <si>
    <r>
      <t>Chrysophyllum gonocarpum</t>
    </r>
    <r>
      <rPr>
        <sz val="12"/>
        <color theme="1"/>
        <rFont val="Arial"/>
        <family val="2"/>
      </rPr>
      <t xml:space="preserve"> (Mart. &amp; Eichler ex Miq.) Engl.</t>
    </r>
  </si>
  <si>
    <r>
      <t xml:space="preserve">Aspidosperma polyneuron </t>
    </r>
    <r>
      <rPr>
        <sz val="12"/>
        <color theme="1"/>
        <rFont val="Arial"/>
        <family val="2"/>
      </rPr>
      <t>Mull. Arg.</t>
    </r>
  </si>
  <si>
    <r>
      <rPr>
        <i/>
        <sz val="12"/>
        <color theme="1"/>
        <rFont val="Arial"/>
        <family val="2"/>
      </rPr>
      <t>Ficus luschnahiana</t>
    </r>
    <r>
      <rPr>
        <sz val="12"/>
        <color theme="1"/>
        <rFont val="Arial"/>
        <family val="2"/>
      </rPr>
      <t xml:space="preserve"> (Miq.) Miq.</t>
    </r>
  </si>
  <si>
    <r>
      <rPr>
        <i/>
        <sz val="12"/>
        <color theme="1"/>
        <rFont val="Arial"/>
        <family val="2"/>
      </rPr>
      <t>Cabralea canjerana</t>
    </r>
    <r>
      <rPr>
        <sz val="12"/>
        <color theme="1"/>
        <rFont val="Arial"/>
        <family val="2"/>
      </rPr>
      <t xml:space="preserve"> (Vell.) Mart.</t>
    </r>
  </si>
  <si>
    <r>
      <t xml:space="preserve">Pereskia aculeata </t>
    </r>
    <r>
      <rPr>
        <sz val="12"/>
        <color theme="1"/>
        <rFont val="Arial"/>
        <family val="2"/>
      </rPr>
      <t>Mill</t>
    </r>
  </si>
  <si>
    <r>
      <rPr>
        <i/>
        <sz val="12"/>
        <color theme="1"/>
        <rFont val="Arial"/>
        <family val="2"/>
      </rPr>
      <t xml:space="preserve"> Anadenanthera colubrina</t>
    </r>
    <r>
      <rPr>
        <sz val="12"/>
        <color theme="1"/>
        <rFont val="Arial"/>
        <family val="2"/>
      </rPr>
      <t xml:space="preserve"> (Vell.) Brenan </t>
    </r>
  </si>
  <si>
    <r>
      <rPr>
        <i/>
        <sz val="12"/>
        <color theme="1"/>
        <rFont val="Arial"/>
        <family val="2"/>
      </rPr>
      <t>Eugenia</t>
    </r>
    <r>
      <rPr>
        <sz val="12"/>
        <color theme="1"/>
        <rFont val="Arial"/>
        <family val="2"/>
      </rPr>
      <t xml:space="preserve"> sp.</t>
    </r>
  </si>
  <si>
    <r>
      <rPr>
        <i/>
        <sz val="12"/>
        <color theme="1"/>
        <rFont val="Arial"/>
        <family val="2"/>
      </rPr>
      <t>Calyptranthes concinna</t>
    </r>
    <r>
      <rPr>
        <sz val="12"/>
        <color theme="1"/>
        <rFont val="Arial"/>
        <family val="2"/>
      </rPr>
      <t xml:space="preserve"> DC.</t>
    </r>
  </si>
  <si>
    <r>
      <rPr>
        <i/>
        <sz val="12"/>
        <color theme="1"/>
        <rFont val="Arial"/>
        <family val="2"/>
      </rPr>
      <t xml:space="preserve">Albizia niopoides </t>
    </r>
    <r>
      <rPr>
        <sz val="12"/>
        <color theme="1"/>
        <rFont val="Arial"/>
        <family val="2"/>
      </rPr>
      <t>(Spruce ex Benth) Burkart</t>
    </r>
  </si>
  <si>
    <r>
      <t xml:space="preserve">Endlicheria paniculata </t>
    </r>
    <r>
      <rPr>
        <sz val="12"/>
        <color theme="1"/>
        <rFont val="Arial"/>
        <family val="2"/>
      </rPr>
      <t>(Spreng.) J.F.Macbr.</t>
    </r>
  </si>
  <si>
    <r>
      <rPr>
        <i/>
        <sz val="12"/>
        <color theme="1"/>
        <rFont val="Arial"/>
        <family val="2"/>
      </rPr>
      <t>Prunus brasiliensis</t>
    </r>
    <r>
      <rPr>
        <sz val="12"/>
        <color theme="1"/>
        <rFont val="Arial"/>
        <family val="2"/>
      </rPr>
      <t xml:space="preserve"> (Cham. &amp; Schltdl.) D.Dietr.</t>
    </r>
  </si>
  <si>
    <r>
      <rPr>
        <i/>
        <sz val="12"/>
        <color theme="1"/>
        <rFont val="Arial"/>
        <family val="2"/>
      </rPr>
      <t>Syagrus oleracea</t>
    </r>
    <r>
      <rPr>
        <sz val="12"/>
        <color theme="1"/>
        <rFont val="Arial"/>
        <family val="2"/>
      </rPr>
      <t xml:space="preserve">  (Mart.) Becc.</t>
    </r>
  </si>
  <si>
    <r>
      <rPr>
        <i/>
        <sz val="12"/>
        <color theme="1"/>
        <rFont val="Arial"/>
        <family val="2"/>
      </rPr>
      <t>Trichilia catigua</t>
    </r>
    <r>
      <rPr>
        <sz val="12"/>
        <color theme="1"/>
        <rFont val="Arial"/>
        <family val="2"/>
      </rPr>
      <t xml:space="preserve"> A. Juss.</t>
    </r>
  </si>
  <si>
    <r>
      <rPr>
        <i/>
        <sz val="12"/>
        <color theme="1"/>
        <rFont val="Arial"/>
        <family val="2"/>
      </rPr>
      <t>Geonoma shottiana</t>
    </r>
    <r>
      <rPr>
        <sz val="12"/>
        <color theme="1"/>
        <rFont val="Arial"/>
        <family val="2"/>
      </rPr>
      <t xml:space="preserve"> Mart.</t>
    </r>
  </si>
  <si>
    <r>
      <rPr>
        <i/>
        <sz val="12"/>
        <color theme="1"/>
        <rFont val="Arial"/>
        <family val="2"/>
      </rPr>
      <t>Ficus</t>
    </r>
    <r>
      <rPr>
        <sz val="12"/>
        <color theme="1"/>
        <rFont val="Arial"/>
        <family val="2"/>
      </rPr>
      <t xml:space="preserve"> sp</t>
    </r>
  </si>
  <si>
    <r>
      <rPr>
        <i/>
        <sz val="12"/>
        <color theme="1"/>
        <rFont val="Arial"/>
        <family val="2"/>
      </rPr>
      <t>Plinia cauliflora</t>
    </r>
    <r>
      <rPr>
        <sz val="12"/>
        <color theme="1"/>
        <rFont val="Arial"/>
        <family val="2"/>
      </rPr>
      <t xml:space="preserve"> (Mart.) Kausel</t>
    </r>
  </si>
  <si>
    <r>
      <rPr>
        <i/>
        <sz val="12"/>
        <color theme="1"/>
        <rFont val="Arial"/>
        <family val="2"/>
      </rPr>
      <t>Bougainvillea glabra</t>
    </r>
    <r>
      <rPr>
        <sz val="12"/>
        <color theme="1"/>
        <rFont val="Arial"/>
        <family val="2"/>
      </rPr>
      <t xml:space="preserve"> Choisy </t>
    </r>
  </si>
  <si>
    <r>
      <rPr>
        <i/>
        <sz val="12"/>
        <color theme="1"/>
        <rFont val="Arial"/>
        <family val="2"/>
      </rPr>
      <t>Eugenia involucrata</t>
    </r>
    <r>
      <rPr>
        <sz val="12"/>
        <color theme="1"/>
        <rFont val="Arial"/>
        <family val="2"/>
      </rPr>
      <t xml:space="preserve"> DC.</t>
    </r>
  </si>
  <si>
    <r>
      <rPr>
        <i/>
        <sz val="12"/>
        <color theme="1"/>
        <rFont val="Arial"/>
        <family val="2"/>
      </rPr>
      <t>Casearia sylvestris</t>
    </r>
    <r>
      <rPr>
        <sz val="12"/>
        <color theme="1"/>
        <rFont val="Arial"/>
        <family val="2"/>
      </rPr>
      <t xml:space="preserve"> Sw.</t>
    </r>
  </si>
  <si>
    <r>
      <t>Inga sessilis</t>
    </r>
    <r>
      <rPr>
        <sz val="12"/>
        <color theme="1"/>
        <rFont val="Arial"/>
        <family val="2"/>
      </rPr>
      <t xml:space="preserve"> (Vell.) Mart.</t>
    </r>
  </si>
  <si>
    <r>
      <rPr>
        <i/>
        <sz val="12"/>
        <color theme="1"/>
        <rFont val="Arial"/>
        <family val="2"/>
      </rPr>
      <t xml:space="preserve">Cecropia pachystachya </t>
    </r>
    <r>
      <rPr>
        <sz val="12"/>
        <color theme="1"/>
        <rFont val="Arial"/>
        <family val="2"/>
      </rPr>
      <t>Trécul</t>
    </r>
  </si>
  <si>
    <r>
      <t xml:space="preserve">Campomanesia xanthocarpa </t>
    </r>
    <r>
      <rPr>
        <sz val="12"/>
        <color theme="1"/>
        <rFont val="Arial"/>
        <family val="2"/>
      </rPr>
      <t xml:space="preserve">(Mart.) O.Berg </t>
    </r>
  </si>
  <si>
    <r>
      <t>Ocotea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corymbosa</t>
    </r>
    <r>
      <rPr>
        <sz val="12"/>
        <color theme="1"/>
        <rFont val="Arial"/>
        <family val="2"/>
      </rPr>
      <t xml:space="preserve"> (Meisn.) Mez </t>
    </r>
  </si>
  <si>
    <r>
      <t>Diatenopteryx sorbifolia</t>
    </r>
    <r>
      <rPr>
        <sz val="12"/>
        <color theme="1"/>
        <rFont val="Arial"/>
        <family val="2"/>
      </rPr>
      <t xml:space="preserve">  Radlk. </t>
    </r>
  </si>
  <si>
    <t>PRIMULACEAE</t>
  </si>
  <si>
    <r>
      <t xml:space="preserve">Myrsine gardneriana </t>
    </r>
    <r>
      <rPr>
        <sz val="12"/>
        <color theme="1"/>
        <rFont val="Arial"/>
        <family val="2"/>
      </rPr>
      <t>A. DC.</t>
    </r>
  </si>
  <si>
    <r>
      <t xml:space="preserve">Erythroxylum deciduum  </t>
    </r>
    <r>
      <rPr>
        <sz val="12"/>
        <color theme="1"/>
        <rFont val="Arial"/>
        <family val="2"/>
      </rPr>
      <t xml:space="preserve">A.St.-Hil. </t>
    </r>
  </si>
  <si>
    <r>
      <t xml:space="preserve">Roupala brasilienses </t>
    </r>
    <r>
      <rPr>
        <sz val="12"/>
        <color theme="1"/>
        <rFont val="Arial"/>
        <family val="2"/>
      </rPr>
      <t>Klotzsch</t>
    </r>
  </si>
  <si>
    <r>
      <rPr>
        <i/>
        <sz val="12"/>
        <color theme="1"/>
        <rFont val="Arial"/>
        <family val="2"/>
      </rPr>
      <t xml:space="preserve">Cupania vernalis </t>
    </r>
    <r>
      <rPr>
        <sz val="12"/>
        <color theme="1"/>
        <rFont val="Arial"/>
        <family val="2"/>
      </rPr>
      <t>Cambess.</t>
    </r>
  </si>
  <si>
    <r>
      <rPr>
        <i/>
        <sz val="12"/>
        <color theme="1"/>
        <rFont val="Arial"/>
        <family val="2"/>
      </rPr>
      <t>Matayba elaegnoides</t>
    </r>
    <r>
      <rPr>
        <sz val="12"/>
        <color theme="1"/>
        <rFont val="Arial"/>
        <family val="2"/>
      </rPr>
      <t xml:space="preserve"> Radlk.</t>
    </r>
  </si>
  <si>
    <r>
      <t xml:space="preserve">Casearia lasiophylla  </t>
    </r>
    <r>
      <rPr>
        <sz val="12"/>
        <color theme="1"/>
        <rFont val="Arial"/>
        <family val="2"/>
      </rPr>
      <t xml:space="preserve">Eichler </t>
    </r>
  </si>
  <si>
    <r>
      <t xml:space="preserve">Myrciaria </t>
    </r>
    <r>
      <rPr>
        <sz val="12"/>
        <color theme="1"/>
        <rFont val="Arial"/>
        <family val="2"/>
      </rPr>
      <t>sp.</t>
    </r>
  </si>
  <si>
    <r>
      <t>Guapira opposita</t>
    </r>
    <r>
      <rPr>
        <sz val="12"/>
        <color theme="1"/>
        <rFont val="Arial"/>
        <family val="2"/>
      </rPr>
      <t xml:space="preserve"> (Vell.) Reitz</t>
    </r>
  </si>
  <si>
    <r>
      <t xml:space="preserve">Alchornea sidifolia </t>
    </r>
    <r>
      <rPr>
        <sz val="12"/>
        <color theme="1"/>
        <rFont val="Arial"/>
        <family val="2"/>
      </rPr>
      <t xml:space="preserve">Müll.Arg. </t>
    </r>
  </si>
  <si>
    <r>
      <t xml:space="preserve">Campomanesia guaviroba </t>
    </r>
    <r>
      <rPr>
        <sz val="12"/>
        <color theme="1"/>
        <rFont val="Arial"/>
        <family val="2"/>
      </rPr>
      <t>(DC.) Kiaersk.</t>
    </r>
  </si>
  <si>
    <r>
      <t xml:space="preserve">Lithrea molleoides </t>
    </r>
    <r>
      <rPr>
        <sz val="12"/>
        <color theme="1"/>
        <rFont val="Arial"/>
        <family val="2"/>
      </rPr>
      <t>(Vell.) Engl.</t>
    </r>
  </si>
  <si>
    <r>
      <rPr>
        <i/>
        <sz val="12"/>
        <color theme="1"/>
        <rFont val="Arial"/>
        <family val="2"/>
      </rPr>
      <t>Ocotea puberula</t>
    </r>
    <r>
      <rPr>
        <sz val="12"/>
        <color theme="1"/>
        <rFont val="Arial"/>
        <family val="2"/>
      </rPr>
      <t xml:space="preserve"> (Rich.) Nees</t>
    </r>
  </si>
  <si>
    <r>
      <t>Myrsine coriacea</t>
    </r>
    <r>
      <rPr>
        <sz val="12"/>
        <color theme="1"/>
        <rFont val="Arial"/>
        <family val="2"/>
      </rPr>
      <t>(Sw.) R.Br. ex Roem. &amp; Schult.</t>
    </r>
  </si>
  <si>
    <r>
      <t xml:space="preserve">Rhamnus </t>
    </r>
    <r>
      <rPr>
        <sz val="12"/>
        <color theme="1"/>
        <rFont val="Arial"/>
        <family val="2"/>
      </rPr>
      <t>sp.</t>
    </r>
  </si>
  <si>
    <r>
      <t xml:space="preserve">Croton floribundum </t>
    </r>
    <r>
      <rPr>
        <sz val="12"/>
        <color theme="1"/>
        <rFont val="Arial"/>
        <family val="2"/>
      </rPr>
      <t>Spreng.</t>
    </r>
  </si>
  <si>
    <r>
      <t xml:space="preserve">Ocotea elegans </t>
    </r>
    <r>
      <rPr>
        <sz val="12"/>
        <color theme="1"/>
        <rFont val="Arial"/>
        <family val="2"/>
      </rPr>
      <t>Mez</t>
    </r>
  </si>
  <si>
    <r>
      <t>Eugenia pyriformes</t>
    </r>
    <r>
      <rPr>
        <sz val="12"/>
        <color theme="1"/>
        <rFont val="Arial"/>
        <family val="2"/>
      </rPr>
      <t>Cambess.</t>
    </r>
  </si>
  <si>
    <r>
      <t>0518085/7329872</t>
    </r>
    <r>
      <rPr>
        <i/>
        <sz val="12"/>
        <color theme="1"/>
        <rFont val="Arial"/>
        <family val="2"/>
      </rPr>
      <t xml:space="preserve"> </t>
    </r>
  </si>
  <si>
    <r>
      <rPr>
        <i/>
        <sz val="12"/>
        <color theme="1"/>
        <rFont val="Arial"/>
        <family val="2"/>
      </rPr>
      <t>Celtis iguanaea</t>
    </r>
    <r>
      <rPr>
        <sz val="12"/>
        <color theme="1"/>
        <rFont val="Arial"/>
        <family val="2"/>
      </rPr>
      <t xml:space="preserve"> (Jacq.) Sarg.</t>
    </r>
  </si>
  <si>
    <r>
      <rPr>
        <i/>
        <sz val="12"/>
        <color theme="1"/>
        <rFont val="Arial"/>
        <family val="2"/>
      </rPr>
      <t xml:space="preserve">Ficus obtusifolia </t>
    </r>
    <r>
      <rPr>
        <sz val="12"/>
        <color theme="1"/>
        <rFont val="Arial"/>
        <family val="2"/>
      </rPr>
      <t>Kunth</t>
    </r>
  </si>
  <si>
    <r>
      <rPr>
        <i/>
        <sz val="12"/>
        <color theme="1"/>
        <rFont val="Arial"/>
        <family val="2"/>
      </rPr>
      <t>Myrsine</t>
    </r>
    <r>
      <rPr>
        <sz val="12"/>
        <color theme="1"/>
        <rFont val="Arial"/>
        <family val="2"/>
      </rPr>
      <t xml:space="preserve"> sp.</t>
    </r>
  </si>
  <si>
    <r>
      <rPr>
        <i/>
        <sz val="12"/>
        <color theme="1"/>
        <rFont val="Arial"/>
        <family val="2"/>
      </rPr>
      <t>Prunus myrtifolia</t>
    </r>
    <r>
      <rPr>
        <sz val="12"/>
        <color theme="1"/>
        <rFont val="Arial"/>
        <family val="2"/>
      </rPr>
      <t xml:space="preserve"> (L.) Urb.</t>
    </r>
  </si>
  <si>
    <r>
      <t xml:space="preserve">Sapium glandulosum </t>
    </r>
    <r>
      <rPr>
        <sz val="12"/>
        <color theme="1"/>
        <rFont val="Arial"/>
        <family val="2"/>
      </rPr>
      <t>(L.) Morong</t>
    </r>
  </si>
  <si>
    <r>
      <rPr>
        <i/>
        <sz val="12"/>
        <color theme="1"/>
        <rFont val="Arial"/>
        <family val="2"/>
      </rPr>
      <t>Nectandra oppositifolia</t>
    </r>
    <r>
      <rPr>
        <sz val="12"/>
        <color theme="1"/>
        <rFont val="Arial"/>
        <family val="2"/>
      </rPr>
      <t xml:space="preserve"> Nees</t>
    </r>
  </si>
  <si>
    <r>
      <t xml:space="preserve">Zanthoxillum fagara </t>
    </r>
    <r>
      <rPr>
        <sz val="12"/>
        <color theme="1"/>
        <rFont val="Arial"/>
        <family val="2"/>
      </rPr>
      <t>(L.)Sarg.</t>
    </r>
  </si>
  <si>
    <r>
      <rPr>
        <i/>
        <sz val="12"/>
        <color theme="1"/>
        <rFont val="Arial"/>
        <family val="2"/>
      </rPr>
      <t>Nectandra megapotamica</t>
    </r>
    <r>
      <rPr>
        <sz val="12"/>
        <color theme="1"/>
        <rFont val="Arial"/>
        <family val="2"/>
      </rPr>
      <t>(Spreng.) Mez</t>
    </r>
  </si>
  <si>
    <r>
      <t xml:space="preserve">Miconia </t>
    </r>
    <r>
      <rPr>
        <sz val="12"/>
        <color theme="1"/>
        <rFont val="Arial"/>
        <family val="2"/>
      </rPr>
      <t>sp</t>
    </r>
  </si>
  <si>
    <r>
      <t>Maclura tinctoria</t>
    </r>
    <r>
      <rPr>
        <sz val="12"/>
        <color theme="1"/>
        <rFont val="Arial"/>
        <family val="2"/>
      </rPr>
      <t xml:space="preserve"> (L.) D.Don ex Steud.</t>
    </r>
  </si>
  <si>
    <r>
      <t>Psidium oblongatum</t>
    </r>
    <r>
      <rPr>
        <sz val="12"/>
        <color theme="1"/>
        <rFont val="Arial"/>
        <family val="2"/>
      </rPr>
      <t xml:space="preserve"> O.Berg</t>
    </r>
  </si>
  <si>
    <t>PICRAMNIACEAE</t>
  </si>
  <si>
    <r>
      <t xml:space="preserve">Picramnia parvifolia </t>
    </r>
    <r>
      <rPr>
        <sz val="12"/>
        <color theme="1"/>
        <rFont val="Arial"/>
        <family val="2"/>
      </rPr>
      <t>Engl.</t>
    </r>
  </si>
  <si>
    <t>PHYTOLACCACEAE</t>
  </si>
  <si>
    <r>
      <t xml:space="preserve">Phytolacca dioica </t>
    </r>
    <r>
      <rPr>
        <sz val="12"/>
        <color theme="1"/>
        <rFont val="Arial"/>
        <family val="2"/>
      </rPr>
      <t>L.</t>
    </r>
  </si>
  <si>
    <r>
      <t xml:space="preserve">Zanthoxylum rhoifolium </t>
    </r>
    <r>
      <rPr>
        <sz val="12"/>
        <color theme="1"/>
        <rFont val="Arial"/>
        <family val="2"/>
      </rPr>
      <t>Lam.</t>
    </r>
  </si>
  <si>
    <r>
      <t>Citharexylum solanaceum</t>
    </r>
    <r>
      <rPr>
        <sz val="12"/>
        <color theme="1"/>
        <rFont val="Arial"/>
        <family val="2"/>
      </rPr>
      <t>Cham.</t>
    </r>
  </si>
  <si>
    <r>
      <t xml:space="preserve">Inga striata </t>
    </r>
    <r>
      <rPr>
        <sz val="12"/>
        <color theme="1"/>
        <rFont val="Arial"/>
        <family val="2"/>
      </rPr>
      <t>Benth.</t>
    </r>
  </si>
  <si>
    <r>
      <rPr>
        <i/>
        <sz val="12"/>
        <color theme="1"/>
        <rFont val="Arial"/>
        <family val="2"/>
      </rPr>
      <t xml:space="preserve">Sesbania punicea </t>
    </r>
    <r>
      <rPr>
        <sz val="12"/>
        <color theme="1"/>
        <rFont val="Arial"/>
        <family val="2"/>
      </rPr>
      <t>(Cav.) Burkart</t>
    </r>
  </si>
  <si>
    <r>
      <t xml:space="preserve">Solanum granulosoleprosum </t>
    </r>
    <r>
      <rPr>
        <sz val="12"/>
        <color theme="1"/>
        <rFont val="Arial"/>
        <family val="2"/>
      </rPr>
      <t>Dunal</t>
    </r>
  </si>
  <si>
    <r>
      <t xml:space="preserve">Cordia superba </t>
    </r>
    <r>
      <rPr>
        <sz val="12"/>
        <color theme="1"/>
        <rFont val="Arial"/>
        <family val="2"/>
      </rPr>
      <t>Cham.</t>
    </r>
  </si>
  <si>
    <r>
      <t xml:space="preserve">Trema micrantha </t>
    </r>
    <r>
      <rPr>
        <sz val="12"/>
        <color theme="1"/>
        <rFont val="Arial"/>
        <family val="2"/>
      </rPr>
      <t>(L.) Blume</t>
    </r>
  </si>
  <si>
    <r>
      <t>Alchornea triplinervia</t>
    </r>
    <r>
      <rPr>
        <sz val="12"/>
        <color theme="1"/>
        <rFont val="Arial"/>
        <family val="2"/>
      </rPr>
      <t xml:space="preserve"> (Spreng.) Mull. Arg.</t>
    </r>
  </si>
  <si>
    <r>
      <t>Ilex brevicuspis</t>
    </r>
    <r>
      <rPr>
        <sz val="12"/>
        <color theme="1"/>
        <rFont val="Arial"/>
        <family val="2"/>
      </rPr>
      <t xml:space="preserve"> Reissek</t>
    </r>
  </si>
  <si>
    <r>
      <t xml:space="preserve">Persea willdenovii </t>
    </r>
    <r>
      <rPr>
        <sz val="12"/>
        <color theme="1"/>
        <rFont val="Arial"/>
        <family val="2"/>
      </rPr>
      <t>Kosterm.</t>
    </r>
  </si>
  <si>
    <r>
      <t>Ficus guaranitica</t>
    </r>
    <r>
      <rPr>
        <sz val="12"/>
        <color theme="1"/>
        <rFont val="Arial"/>
        <family val="2"/>
      </rPr>
      <t xml:space="preserve"> Chodat</t>
    </r>
  </si>
  <si>
    <r>
      <t xml:space="preserve">Vasconcella quercifolia </t>
    </r>
    <r>
      <rPr>
        <sz val="12"/>
        <color theme="1"/>
        <rFont val="Arial"/>
        <family val="2"/>
      </rPr>
      <t>A. St. Hil.</t>
    </r>
  </si>
  <si>
    <r>
      <t xml:space="preserve">Inga vera </t>
    </r>
    <r>
      <rPr>
        <sz val="12"/>
        <color theme="1"/>
        <rFont val="Arial"/>
        <family val="2"/>
      </rPr>
      <t>Willd.</t>
    </r>
  </si>
  <si>
    <r>
      <t>Nectandra lanceolata</t>
    </r>
    <r>
      <rPr>
        <sz val="12"/>
        <color theme="1"/>
        <rFont val="Arial"/>
        <family val="2"/>
      </rPr>
      <t>Ness</t>
    </r>
  </si>
  <si>
    <r>
      <t>Campomanesia guazumifolia</t>
    </r>
    <r>
      <rPr>
        <sz val="12"/>
        <color theme="1"/>
        <rFont val="Arial"/>
        <family val="2"/>
      </rPr>
      <t xml:space="preserve"> (Cambess.) O. Berg</t>
    </r>
  </si>
  <si>
    <r>
      <t xml:space="preserve">Solanum </t>
    </r>
    <r>
      <rPr>
        <sz val="12"/>
        <color theme="1"/>
        <rFont val="Arial"/>
        <family val="2"/>
      </rPr>
      <t>sp.</t>
    </r>
  </si>
  <si>
    <r>
      <t xml:space="preserve">Caesalpinia </t>
    </r>
    <r>
      <rPr>
        <sz val="12"/>
        <color theme="1"/>
        <rFont val="Arial"/>
        <family val="2"/>
      </rPr>
      <t>sp</t>
    </r>
  </si>
  <si>
    <r>
      <t xml:space="preserve">Vitex megapotamica </t>
    </r>
    <r>
      <rPr>
        <sz val="12"/>
        <color theme="1"/>
        <rFont val="Arial"/>
        <family val="2"/>
      </rPr>
      <t>(Spreng.) Moldenke</t>
    </r>
  </si>
  <si>
    <r>
      <t xml:space="preserve">Ocotea diospyrifolia </t>
    </r>
    <r>
      <rPr>
        <sz val="12"/>
        <color theme="1"/>
        <rFont val="Arial"/>
        <family val="2"/>
      </rPr>
      <t>(Meisn.) Mez</t>
    </r>
  </si>
  <si>
    <r>
      <t xml:space="preserve">Miconia discolor </t>
    </r>
    <r>
      <rPr>
        <sz val="12"/>
        <color theme="1"/>
        <rFont val="Arial"/>
        <family val="2"/>
      </rPr>
      <t>DC.</t>
    </r>
  </si>
  <si>
    <r>
      <rPr>
        <i/>
        <sz val="12"/>
        <color theme="1"/>
        <rFont val="Arial"/>
        <family val="2"/>
      </rPr>
      <t xml:space="preserve">Mollinedia widgrenii </t>
    </r>
    <r>
      <rPr>
        <sz val="12"/>
        <color theme="1"/>
        <rFont val="Arial"/>
        <family val="2"/>
      </rPr>
      <t>A.DC.</t>
    </r>
  </si>
  <si>
    <r>
      <rPr>
        <i/>
        <sz val="12"/>
        <color theme="1"/>
        <rFont val="Arial"/>
        <family val="2"/>
      </rPr>
      <t>Solanum pseudoquina</t>
    </r>
    <r>
      <rPr>
        <sz val="12"/>
        <color theme="1"/>
        <rFont val="Arial"/>
        <family val="2"/>
      </rPr>
      <t xml:space="preserve"> A.St-Hil.</t>
    </r>
  </si>
  <si>
    <r>
      <t xml:space="preserve">Symplocos tenuifolia </t>
    </r>
    <r>
      <rPr>
        <sz val="12"/>
        <color theme="1"/>
        <rFont val="Arial"/>
        <family val="2"/>
      </rPr>
      <t>Brand</t>
    </r>
  </si>
  <si>
    <r>
      <t xml:space="preserve">Eugenia neoverrucosa </t>
    </r>
    <r>
      <rPr>
        <sz val="12"/>
        <color theme="1"/>
        <rFont val="Arial"/>
        <family val="2"/>
      </rPr>
      <t>Sobral</t>
    </r>
  </si>
  <si>
    <r>
      <t xml:space="preserve">Rollinia sylvatica  </t>
    </r>
    <r>
      <rPr>
        <sz val="12"/>
        <color theme="1"/>
        <rFont val="Arial"/>
        <family val="2"/>
      </rPr>
      <t>(A. St.- Hil.) Mart.</t>
    </r>
  </si>
  <si>
    <r>
      <t xml:space="preserve">Mollinedia </t>
    </r>
    <r>
      <rPr>
        <sz val="12"/>
        <color theme="1"/>
        <rFont val="Arial"/>
        <family val="2"/>
      </rPr>
      <t>sp.</t>
    </r>
  </si>
  <si>
    <r>
      <t xml:space="preserve">Psidium cattleianum </t>
    </r>
    <r>
      <rPr>
        <sz val="12"/>
        <color theme="1"/>
        <rFont val="Arial"/>
        <family val="2"/>
      </rPr>
      <t>Sabine</t>
    </r>
  </si>
  <si>
    <r>
      <t xml:space="preserve">Solanum swartzianum </t>
    </r>
    <r>
      <rPr>
        <sz val="12"/>
        <color theme="1"/>
        <rFont val="Arial"/>
        <family val="2"/>
      </rPr>
      <t>Roem. &amp; Schult.</t>
    </r>
  </si>
  <si>
    <r>
      <t xml:space="preserve">Styrax leprosus </t>
    </r>
    <r>
      <rPr>
        <sz val="12"/>
        <color theme="1"/>
        <rFont val="Arial"/>
        <family val="2"/>
      </rPr>
      <t>Hook. &amp; Arn.</t>
    </r>
  </si>
  <si>
    <r>
      <t xml:space="preserve">CItharexylum myrrianthum </t>
    </r>
    <r>
      <rPr>
        <sz val="12"/>
        <color theme="1"/>
        <rFont val="Arial"/>
        <family val="2"/>
      </rPr>
      <t>Cham.</t>
    </r>
  </si>
  <si>
    <r>
      <t xml:space="preserve">Dalbergia frutescens </t>
    </r>
    <r>
      <rPr>
        <sz val="12"/>
        <color theme="1"/>
        <rFont val="Arial"/>
        <family val="2"/>
      </rPr>
      <t>(Vell.) Britton</t>
    </r>
  </si>
  <si>
    <r>
      <t xml:space="preserve">Cryptocarya aschersoniana </t>
    </r>
    <r>
      <rPr>
        <sz val="12"/>
        <color theme="1"/>
        <rFont val="Arial"/>
        <family val="2"/>
      </rPr>
      <t>Mez</t>
    </r>
  </si>
  <si>
    <r>
      <t xml:space="preserve">Manihot grahamii </t>
    </r>
    <r>
      <rPr>
        <sz val="12"/>
        <color theme="1"/>
        <rFont val="Arial"/>
        <family val="2"/>
      </rPr>
      <t>Hook</t>
    </r>
  </si>
  <si>
    <r>
      <t xml:space="preserve">Miconia cineracens </t>
    </r>
    <r>
      <rPr>
        <sz val="12"/>
        <color theme="1"/>
        <rFont val="Arial"/>
        <family val="2"/>
      </rPr>
      <t>Miq.</t>
    </r>
  </si>
  <si>
    <r>
      <t xml:space="preserve"> Mollinedia clavigera</t>
    </r>
    <r>
      <rPr>
        <sz val="12"/>
        <color theme="1"/>
        <rFont val="Arial"/>
        <family val="2"/>
      </rPr>
      <t>Tul.</t>
    </r>
  </si>
  <si>
    <r>
      <t>Bathysa australis</t>
    </r>
    <r>
      <rPr>
        <sz val="12"/>
        <color theme="1"/>
        <rFont val="Arial"/>
        <family val="2"/>
      </rPr>
      <t xml:space="preserve"> (A.St.-Hil.) K.Schum.</t>
    </r>
  </si>
  <si>
    <r>
      <t xml:space="preserve">Esenbeckia grandiflora </t>
    </r>
    <r>
      <rPr>
        <sz val="12"/>
        <color theme="1"/>
        <rFont val="Arial"/>
        <family val="2"/>
      </rPr>
      <t>Mart.</t>
    </r>
  </si>
  <si>
    <r>
      <t>Rudgea parquioides</t>
    </r>
    <r>
      <rPr>
        <sz val="12"/>
        <color theme="1"/>
        <rFont val="Arial"/>
        <family val="2"/>
      </rPr>
      <t xml:space="preserve"> (Cham.) Müll.Arg. </t>
    </r>
  </si>
  <si>
    <r>
      <t xml:space="preserve">Tabernaemontana catharinensis </t>
    </r>
    <r>
      <rPr>
        <sz val="12"/>
        <color theme="1"/>
        <rFont val="Arial"/>
        <family val="2"/>
      </rPr>
      <t>A.DC.</t>
    </r>
  </si>
  <si>
    <r>
      <t xml:space="preserve">Diospyros inconstans </t>
    </r>
    <r>
      <rPr>
        <sz val="12"/>
        <color theme="1"/>
        <rFont val="Arial"/>
        <family val="2"/>
      </rPr>
      <t>Jacq.</t>
    </r>
  </si>
  <si>
    <r>
      <t xml:space="preserve">Mimosa bimucronata </t>
    </r>
    <r>
      <rPr>
        <sz val="12"/>
        <color theme="1"/>
        <rFont val="Arial"/>
        <family val="2"/>
      </rPr>
      <t>(DC.) Kuntze</t>
    </r>
  </si>
  <si>
    <r>
      <rPr>
        <i/>
        <sz val="12"/>
        <color theme="1"/>
        <rFont val="Arial"/>
        <family val="2"/>
      </rPr>
      <t>Jacaranda micrantha</t>
    </r>
    <r>
      <rPr>
        <sz val="12"/>
        <color theme="1"/>
        <rFont val="Arial"/>
        <family val="2"/>
      </rPr>
      <t xml:space="preserve"> Cham.</t>
    </r>
  </si>
  <si>
    <r>
      <t>Sebastiania brasiliensis</t>
    </r>
    <r>
      <rPr>
        <sz val="12"/>
        <color theme="1"/>
        <rFont val="Arial"/>
        <family val="2"/>
      </rPr>
      <t xml:space="preserve"> Spreng.</t>
    </r>
  </si>
  <si>
    <t>LOGANIACEAE</t>
  </si>
  <si>
    <r>
      <t>Strychnos cf. trinervis</t>
    </r>
    <r>
      <rPr>
        <sz val="12"/>
        <color theme="1"/>
        <rFont val="Arial"/>
        <family val="2"/>
      </rPr>
      <t xml:space="preserve"> (Vell.) Mart.</t>
    </r>
  </si>
  <si>
    <r>
      <t>Trichilia elegans</t>
    </r>
    <r>
      <rPr>
        <sz val="12"/>
        <color theme="1"/>
        <rFont val="Arial"/>
        <family val="2"/>
      </rPr>
      <t xml:space="preserve"> A. Juss.</t>
    </r>
  </si>
  <si>
    <r>
      <t xml:space="preserve">Cestrum strigilatum </t>
    </r>
    <r>
      <rPr>
        <sz val="12"/>
        <color theme="1"/>
        <rFont val="Arial"/>
        <family val="2"/>
      </rPr>
      <t>Ruiz &amp; Pav</t>
    </r>
  </si>
  <si>
    <r>
      <t xml:space="preserve">Lonchocarpus campestris </t>
    </r>
    <r>
      <rPr>
        <sz val="12"/>
        <color theme="1"/>
        <rFont val="Arial"/>
        <family val="2"/>
      </rPr>
      <t>Benth.</t>
    </r>
  </si>
  <si>
    <r>
      <rPr>
        <i/>
        <sz val="12"/>
        <color theme="1"/>
        <rFont val="Arial"/>
        <family val="2"/>
      </rPr>
      <t>Guarea macrophylla</t>
    </r>
    <r>
      <rPr>
        <sz val="12"/>
        <color theme="1"/>
        <rFont val="Arial"/>
        <family val="2"/>
      </rPr>
      <t xml:space="preserve"> Vahl.</t>
    </r>
  </si>
  <si>
    <r>
      <t xml:space="preserve">Machaerium brasiliense </t>
    </r>
    <r>
      <rPr>
        <sz val="12"/>
        <color theme="1"/>
        <rFont val="Arial"/>
        <family val="2"/>
      </rPr>
      <t>Vogel *</t>
    </r>
  </si>
  <si>
    <r>
      <t>Peltophorum dubium</t>
    </r>
    <r>
      <rPr>
        <sz val="12"/>
        <color theme="1"/>
        <rFont val="Arial"/>
        <family val="2"/>
      </rPr>
      <t xml:space="preserve"> (Spreng.) Taub.</t>
    </r>
  </si>
  <si>
    <r>
      <t xml:space="preserve">Trichilia pallida </t>
    </r>
    <r>
      <rPr>
        <sz val="12"/>
        <color theme="1"/>
        <rFont val="Arial"/>
        <family val="2"/>
      </rPr>
      <t>Sw.</t>
    </r>
  </si>
  <si>
    <r>
      <t>Serjania</t>
    </r>
    <r>
      <rPr>
        <sz val="12"/>
        <color theme="1"/>
        <rFont val="Arial"/>
        <family val="2"/>
      </rPr>
      <t xml:space="preserve"> sp. *</t>
    </r>
  </si>
  <si>
    <r>
      <t xml:space="preserve">Pithecoctenium echinatum </t>
    </r>
    <r>
      <rPr>
        <sz val="12"/>
        <color theme="1"/>
        <rFont val="Arial"/>
        <family val="2"/>
      </rPr>
      <t>(Jacq.) Baill.</t>
    </r>
  </si>
  <si>
    <r>
      <rPr>
        <i/>
        <sz val="12"/>
        <color theme="1"/>
        <rFont val="Arial"/>
        <family val="2"/>
      </rPr>
      <t>Holocalyx balansae</t>
    </r>
    <r>
      <rPr>
        <sz val="12"/>
        <color theme="1"/>
        <rFont val="Arial"/>
        <family val="2"/>
      </rPr>
      <t xml:space="preserve"> Micheli *</t>
    </r>
  </si>
  <si>
    <r>
      <t>Cestrum intermedium</t>
    </r>
    <r>
      <rPr>
        <sz val="12"/>
        <color theme="1"/>
        <rFont val="Arial"/>
        <family val="2"/>
      </rPr>
      <t xml:space="preserve"> Sendtn. *</t>
    </r>
  </si>
  <si>
    <r>
      <t>Solanum</t>
    </r>
    <r>
      <rPr>
        <sz val="12"/>
        <color theme="1"/>
        <rFont val="Arial"/>
        <family val="2"/>
      </rPr>
      <t xml:space="preserve"> sp.</t>
    </r>
  </si>
  <si>
    <r>
      <t>Schefflera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 xml:space="preserve">calva </t>
    </r>
    <r>
      <rPr>
        <sz val="12"/>
        <color theme="1"/>
        <rFont val="Arial"/>
        <family val="2"/>
      </rPr>
      <t>(Cham.) Frodin &amp; Fiaschi *</t>
    </r>
  </si>
  <si>
    <t>MENISPERMACEAE</t>
  </si>
  <si>
    <r>
      <t xml:space="preserve">Orthomene </t>
    </r>
    <r>
      <rPr>
        <sz val="12"/>
        <color theme="1"/>
        <rFont val="Arial"/>
        <family val="2"/>
      </rPr>
      <t>sp. *</t>
    </r>
  </si>
  <si>
    <r>
      <t xml:space="preserve">Seguieria langsdorffii </t>
    </r>
    <r>
      <rPr>
        <sz val="12"/>
        <color theme="1"/>
        <rFont val="Arial"/>
        <family val="2"/>
      </rPr>
      <t>Moq.</t>
    </r>
  </si>
  <si>
    <r>
      <t>Aspidosperma australe</t>
    </r>
    <r>
      <rPr>
        <sz val="12"/>
        <color theme="1"/>
        <rFont val="Arial"/>
        <family val="2"/>
      </rPr>
      <t xml:space="preserve"> Müll.Arg. *</t>
    </r>
  </si>
  <si>
    <t>ELAEOCARPACEAE</t>
  </si>
  <si>
    <r>
      <t>Sloanea hirsuta</t>
    </r>
    <r>
      <rPr>
        <sz val="12"/>
        <color theme="1"/>
        <rFont val="Arial"/>
        <family val="2"/>
      </rPr>
      <t xml:space="preserve"> (Schott) Planch. ex Benth. *</t>
    </r>
  </si>
  <si>
    <r>
      <t>Gallesia integrifolia</t>
    </r>
    <r>
      <rPr>
        <sz val="12"/>
        <color theme="1"/>
        <rFont val="Arial"/>
        <family val="2"/>
      </rPr>
      <t xml:space="preserve"> (Spreng.) Harms *</t>
    </r>
  </si>
  <si>
    <r>
      <rPr>
        <i/>
        <sz val="12"/>
        <color theme="1"/>
        <rFont val="Arial"/>
        <family val="2"/>
      </rPr>
      <t>Ficus trigona</t>
    </r>
    <r>
      <rPr>
        <sz val="12"/>
        <color theme="1"/>
        <rFont val="Arial"/>
        <family val="2"/>
      </rPr>
      <t xml:space="preserve"> L.f.</t>
    </r>
  </si>
  <si>
    <r>
      <t>Ormosia arborea</t>
    </r>
    <r>
      <rPr>
        <sz val="12"/>
        <color theme="1"/>
        <rFont val="Arial"/>
        <family val="2"/>
      </rPr>
      <t xml:space="preserve"> (Vell.) Harms *</t>
    </r>
  </si>
  <si>
    <r>
      <t xml:space="preserve">Aspidosperma riedelii </t>
    </r>
    <r>
      <rPr>
        <sz val="12"/>
        <color theme="1"/>
        <rFont val="Arial"/>
        <family val="2"/>
      </rPr>
      <t>Müll.Arg. *</t>
    </r>
  </si>
  <si>
    <r>
      <rPr>
        <i/>
        <sz val="12"/>
        <color theme="1"/>
        <rFont val="Arial"/>
        <family val="2"/>
      </rPr>
      <t>Helicteres brevispira</t>
    </r>
    <r>
      <rPr>
        <sz val="12"/>
        <color theme="1"/>
        <rFont val="Arial"/>
        <family val="2"/>
      </rPr>
      <t xml:space="preserve"> A.St.-Hil.</t>
    </r>
  </si>
  <si>
    <t>Indeterminada Parasita</t>
  </si>
  <si>
    <t>PHYLLANTHACEEAE</t>
  </si>
  <si>
    <r>
      <t>Savia</t>
    </r>
    <r>
      <rPr>
        <sz val="12"/>
        <color theme="1"/>
        <rFont val="Arial"/>
        <family val="2"/>
      </rPr>
      <t xml:space="preserve"> sp. *</t>
    </r>
  </si>
  <si>
    <r>
      <t>Chrysophyllum</t>
    </r>
    <r>
      <rPr>
        <sz val="12"/>
        <color theme="1"/>
        <rFont val="Arial"/>
        <family val="2"/>
      </rPr>
      <t xml:space="preserve"> sp.</t>
    </r>
  </si>
  <si>
    <r>
      <rPr>
        <i/>
        <sz val="12"/>
        <color theme="1"/>
        <rFont val="Arial"/>
        <family val="2"/>
      </rPr>
      <t>Alchornea glandulosa</t>
    </r>
    <r>
      <rPr>
        <sz val="12"/>
        <color theme="1"/>
        <rFont val="Arial"/>
        <family val="2"/>
      </rPr>
      <t xml:space="preserve"> Poepp. &amp; Endl.</t>
    </r>
  </si>
  <si>
    <r>
      <rPr>
        <i/>
        <sz val="12"/>
        <color theme="1"/>
        <rFont val="Arial"/>
        <family val="2"/>
      </rPr>
      <t>Ficus insipida</t>
    </r>
    <r>
      <rPr>
        <sz val="12"/>
        <color theme="1"/>
        <rFont val="Arial"/>
        <family val="2"/>
      </rPr>
      <t xml:space="preserve"> Willd.</t>
    </r>
  </si>
  <si>
    <r>
      <rPr>
        <i/>
        <sz val="12"/>
        <color theme="1"/>
        <rFont val="Arial"/>
        <family val="2"/>
      </rPr>
      <t>Jacaranda puberula</t>
    </r>
    <r>
      <rPr>
        <sz val="12"/>
        <color theme="1"/>
        <rFont val="Arial"/>
        <family val="2"/>
      </rPr>
      <t xml:space="preserve"> Cham.</t>
    </r>
  </si>
  <si>
    <r>
      <rPr>
        <i/>
        <sz val="12"/>
        <color theme="1"/>
        <rFont val="Arial"/>
        <family val="2"/>
      </rPr>
      <t>Bastardiopsis densiflora</t>
    </r>
    <r>
      <rPr>
        <sz val="12"/>
        <color theme="1"/>
        <rFont val="Arial"/>
        <family val="2"/>
      </rPr>
      <t xml:space="preserve"> (Hook. &amp; Arn.) Hassl.</t>
    </r>
  </si>
  <si>
    <r>
      <rPr>
        <i/>
        <sz val="12"/>
        <color theme="1"/>
        <rFont val="Arial"/>
        <family val="2"/>
      </rPr>
      <t>Piptadenia gonoacantha</t>
    </r>
    <r>
      <rPr>
        <sz val="12"/>
        <color theme="1"/>
        <rFont val="Arial"/>
        <family val="2"/>
      </rPr>
      <t xml:space="preserve"> (Mart.) J.F. Macbr.</t>
    </r>
  </si>
  <si>
    <r>
      <rPr>
        <i/>
        <sz val="12"/>
        <color theme="1"/>
        <rFont val="Arial"/>
        <family val="2"/>
      </rPr>
      <t>Strychnos brasiliensis</t>
    </r>
    <r>
      <rPr>
        <sz val="12"/>
        <color theme="1"/>
        <rFont val="Arial"/>
        <family val="2"/>
      </rPr>
      <t xml:space="preserve"> Mart. </t>
    </r>
  </si>
  <si>
    <r>
      <rPr>
        <i/>
        <sz val="12"/>
        <color theme="1"/>
        <rFont val="Arial"/>
        <family val="2"/>
      </rPr>
      <t>Myrsine umbellata</t>
    </r>
    <r>
      <rPr>
        <sz val="12"/>
        <color theme="1"/>
        <rFont val="Arial"/>
        <family val="2"/>
      </rPr>
      <t xml:space="preserve"> Mart.</t>
    </r>
  </si>
  <si>
    <r>
      <rPr>
        <i/>
        <sz val="12"/>
        <color theme="1"/>
        <rFont val="Arial"/>
        <family val="2"/>
      </rPr>
      <t>Albizia polycephala</t>
    </r>
    <r>
      <rPr>
        <sz val="12"/>
        <color theme="1"/>
        <rFont val="Arial"/>
        <family val="2"/>
      </rPr>
      <t xml:space="preserve"> (Benth.) Killip ex Record</t>
    </r>
  </si>
  <si>
    <r>
      <rPr>
        <i/>
        <sz val="12"/>
        <color theme="1"/>
        <rFont val="Arial"/>
        <family val="2"/>
      </rPr>
      <t xml:space="preserve">Bauhinia longifolia </t>
    </r>
    <r>
      <rPr>
        <sz val="12"/>
        <color theme="1"/>
        <rFont val="Arial"/>
        <family val="2"/>
      </rPr>
      <t xml:space="preserve">(Bong.) Steud. </t>
    </r>
  </si>
  <si>
    <r>
      <rPr>
        <i/>
        <sz val="12"/>
        <color theme="1"/>
        <rFont val="Arial"/>
        <family val="2"/>
      </rPr>
      <t>Xylopia brasiliensis</t>
    </r>
    <r>
      <rPr>
        <sz val="12"/>
        <color theme="1"/>
        <rFont val="Arial"/>
        <family val="2"/>
      </rPr>
      <t xml:space="preserve"> Spreng.</t>
    </r>
  </si>
  <si>
    <t>MAGNOLIACEAE</t>
  </si>
  <si>
    <r>
      <rPr>
        <i/>
        <sz val="12"/>
        <color theme="1"/>
        <rFont val="Arial"/>
        <family val="2"/>
      </rPr>
      <t>Magnolia ovata</t>
    </r>
    <r>
      <rPr>
        <sz val="12"/>
        <color theme="1"/>
        <rFont val="Arial"/>
        <family val="2"/>
      </rPr>
      <t xml:space="preserve"> (A. St. -Hil.) Spreng.</t>
    </r>
  </si>
  <si>
    <t>MALPIGHIACEAE</t>
  </si>
  <si>
    <t>SMILACACEAE</t>
  </si>
  <si>
    <r>
      <rPr>
        <i/>
        <sz val="12"/>
        <color theme="1"/>
        <rFont val="Arial"/>
        <family val="2"/>
      </rPr>
      <t>Smilax elastica</t>
    </r>
    <r>
      <rPr>
        <sz val="12"/>
        <color theme="1"/>
        <rFont val="Arial"/>
        <family val="2"/>
      </rPr>
      <t xml:space="preserve"> Griseb. </t>
    </r>
  </si>
  <si>
    <t>0529426/73396298</t>
  </si>
  <si>
    <r>
      <rPr>
        <i/>
        <sz val="12"/>
        <color theme="1"/>
        <rFont val="Arial"/>
        <family val="2"/>
      </rPr>
      <t>Abutilon rufinerve</t>
    </r>
    <r>
      <rPr>
        <sz val="12"/>
        <color theme="1"/>
        <rFont val="Arial"/>
        <family val="2"/>
      </rPr>
      <t xml:space="preserve"> A.St.-Hil.</t>
    </r>
  </si>
  <si>
    <r>
      <rPr>
        <i/>
        <sz val="12"/>
        <color theme="1"/>
        <rFont val="Arial"/>
        <family val="2"/>
      </rPr>
      <t>Pouteria beaurepairei</t>
    </r>
    <r>
      <rPr>
        <sz val="12"/>
        <color theme="1"/>
        <rFont val="Arial"/>
        <family val="2"/>
      </rPr>
      <t xml:space="preserve"> (Glaz. &amp; Raunk.) Baehni</t>
    </r>
  </si>
  <si>
    <r>
      <rPr>
        <i/>
        <sz val="12"/>
        <color theme="1"/>
        <rFont val="Arial"/>
        <family val="2"/>
      </rPr>
      <t>Pseudobombax longiflorum</t>
    </r>
    <r>
      <rPr>
        <sz val="12"/>
        <color theme="1"/>
        <rFont val="Arial"/>
        <family val="2"/>
      </rPr>
      <t xml:space="preserve"> (Mart. &amp; Zucc.) A.Robyns</t>
    </r>
  </si>
  <si>
    <t>CELASTRACEAE</t>
  </si>
  <si>
    <r>
      <rPr>
        <i/>
        <sz val="12"/>
        <color theme="1"/>
        <rFont val="Arial"/>
        <family val="2"/>
      </rPr>
      <t>Maytenus gonoclada</t>
    </r>
    <r>
      <rPr>
        <sz val="12"/>
        <color theme="1"/>
        <rFont val="Arial"/>
        <family val="2"/>
      </rPr>
      <t xml:space="preserve"> Mart.</t>
    </r>
  </si>
  <si>
    <r>
      <rPr>
        <i/>
        <sz val="12"/>
        <color theme="1"/>
        <rFont val="Arial"/>
        <family val="2"/>
      </rPr>
      <t>Allophylus edulis</t>
    </r>
    <r>
      <rPr>
        <sz val="12"/>
        <color theme="1"/>
        <rFont val="Arial"/>
        <family val="2"/>
      </rPr>
      <t xml:space="preserve"> (A.St.-Hil. et al.) Hieron. ex Niederl. </t>
    </r>
  </si>
  <si>
    <r>
      <rPr>
        <i/>
        <sz val="12"/>
        <color theme="1"/>
        <rFont val="Arial"/>
        <family val="2"/>
      </rPr>
      <t xml:space="preserve">Psidium </t>
    </r>
    <r>
      <rPr>
        <sz val="12"/>
        <color theme="1"/>
        <rFont val="Arial"/>
        <family val="2"/>
      </rPr>
      <t>sp.</t>
    </r>
  </si>
  <si>
    <r>
      <rPr>
        <i/>
        <sz val="12"/>
        <color theme="1"/>
        <rFont val="Arial"/>
        <family val="2"/>
      </rPr>
      <t>Handroanthus chrysotrichus</t>
    </r>
    <r>
      <rPr>
        <sz val="12"/>
        <color theme="1"/>
        <rFont val="Arial"/>
        <family val="2"/>
      </rPr>
      <t xml:space="preserve"> (Mart. ex A.DC.) Mattos</t>
    </r>
  </si>
  <si>
    <r>
      <rPr>
        <i/>
        <sz val="12"/>
        <color theme="1"/>
        <rFont val="Arial"/>
        <family val="2"/>
      </rPr>
      <t>Eugenia uruguayensis</t>
    </r>
    <r>
      <rPr>
        <sz val="12"/>
        <color theme="1"/>
        <rFont val="Arial"/>
        <family val="2"/>
      </rPr>
      <t xml:space="preserve"> Cambess.</t>
    </r>
  </si>
  <si>
    <r>
      <rPr>
        <i/>
        <sz val="12"/>
        <color theme="1"/>
        <rFont val="Arial"/>
        <family val="2"/>
      </rPr>
      <t xml:space="preserve">Eugenia brasiliensis </t>
    </r>
    <r>
      <rPr>
        <sz val="12"/>
        <color theme="1"/>
        <rFont val="Arial"/>
        <family val="2"/>
      </rPr>
      <t>Lam.</t>
    </r>
  </si>
  <si>
    <r>
      <rPr>
        <i/>
        <sz val="12"/>
        <color theme="1"/>
        <rFont val="Arial"/>
        <family val="2"/>
      </rPr>
      <t>Sebastiania commersoniana</t>
    </r>
    <r>
      <rPr>
        <sz val="12"/>
        <color theme="1"/>
        <rFont val="Arial"/>
        <family val="2"/>
      </rPr>
      <t xml:space="preserve"> (Baill.) l.B.Sm. &amp;  Downs</t>
    </r>
  </si>
  <si>
    <r>
      <rPr>
        <i/>
        <sz val="12"/>
        <color theme="1"/>
        <rFont val="Arial"/>
        <family val="2"/>
      </rPr>
      <t>Xylosma ciliatifolia</t>
    </r>
    <r>
      <rPr>
        <sz val="12"/>
        <color theme="1"/>
        <rFont val="Arial"/>
        <family val="2"/>
      </rPr>
      <t xml:space="preserve"> (Clos) Eichler</t>
    </r>
  </si>
  <si>
    <r>
      <rPr>
        <i/>
        <sz val="12"/>
        <color theme="1"/>
        <rFont val="Arial"/>
        <family val="2"/>
      </rPr>
      <t>Abutilon</t>
    </r>
    <r>
      <rPr>
        <sz val="12"/>
        <color theme="1"/>
        <rFont val="Arial"/>
        <family val="2"/>
      </rPr>
      <t xml:space="preserve"> sp.</t>
    </r>
  </si>
  <si>
    <r>
      <rPr>
        <i/>
        <sz val="12"/>
        <color theme="1"/>
        <rFont val="Arial"/>
        <family val="2"/>
      </rPr>
      <t>Eugenia uniflora</t>
    </r>
    <r>
      <rPr>
        <sz val="12"/>
        <color theme="1"/>
        <rFont val="Arial"/>
        <family val="2"/>
      </rPr>
      <t xml:space="preserve"> L.</t>
    </r>
  </si>
  <si>
    <r>
      <rPr>
        <i/>
        <sz val="12"/>
        <color theme="1"/>
        <rFont val="Arial"/>
        <family val="2"/>
      </rPr>
      <t>Celtis fluminensis</t>
    </r>
    <r>
      <rPr>
        <sz val="12"/>
        <color theme="1"/>
        <rFont val="Arial"/>
        <family val="2"/>
      </rPr>
      <t xml:space="preserve"> Carauta</t>
    </r>
  </si>
  <si>
    <r>
      <rPr>
        <i/>
        <sz val="12"/>
        <color theme="1"/>
        <rFont val="Arial"/>
        <family val="2"/>
      </rPr>
      <t>Myrocarpus frondosu</t>
    </r>
    <r>
      <rPr>
        <sz val="12"/>
        <color theme="1"/>
        <rFont val="Arial"/>
        <family val="2"/>
      </rPr>
      <t>s Allemão</t>
    </r>
  </si>
  <si>
    <r>
      <rPr>
        <i/>
        <sz val="12"/>
        <color theme="1"/>
        <rFont val="Arial"/>
        <family val="2"/>
      </rPr>
      <t>Picramnia parvifolia</t>
    </r>
    <r>
      <rPr>
        <sz val="12"/>
        <color theme="1"/>
        <rFont val="Arial"/>
        <family val="2"/>
      </rPr>
      <t xml:space="preserve"> Engl.</t>
    </r>
  </si>
  <si>
    <r>
      <rPr>
        <i/>
        <sz val="12"/>
        <color theme="1"/>
        <rFont val="Arial"/>
        <family val="2"/>
      </rPr>
      <t>Dendropanax cuneatus</t>
    </r>
    <r>
      <rPr>
        <sz val="12"/>
        <color theme="1"/>
        <rFont val="Arial"/>
        <family val="2"/>
      </rPr>
      <t xml:space="preserve"> (DC.) Decne. &amp; Planch.</t>
    </r>
  </si>
  <si>
    <r>
      <rPr>
        <i/>
        <sz val="12"/>
        <color theme="1"/>
        <rFont val="Arial"/>
        <family val="2"/>
      </rPr>
      <t xml:space="preserve">Eugenia florida </t>
    </r>
    <r>
      <rPr>
        <sz val="12"/>
        <color theme="1"/>
        <rFont val="Arial"/>
        <family val="2"/>
      </rPr>
      <t>DC.</t>
    </r>
  </si>
  <si>
    <r>
      <rPr>
        <i/>
        <sz val="12"/>
        <color theme="1"/>
        <rFont val="Arial"/>
        <family val="2"/>
      </rPr>
      <t>Syagrus romanzoffiana</t>
    </r>
    <r>
      <rPr>
        <sz val="12"/>
        <color theme="1"/>
        <rFont val="Arial"/>
        <family val="2"/>
      </rPr>
      <t xml:space="preserve">  (Cham.) Glassman</t>
    </r>
  </si>
  <si>
    <t>529363/7334435</t>
  </si>
  <si>
    <t>521204/7333472</t>
  </si>
  <si>
    <t>531141/7337308</t>
  </si>
  <si>
    <t>531180/7337297</t>
  </si>
  <si>
    <t>521006/7335140</t>
  </si>
  <si>
    <t>521062/7335249</t>
  </si>
  <si>
    <t>530552/7337614</t>
  </si>
  <si>
    <t>521203/7333471</t>
  </si>
  <si>
    <t>530541/7337610</t>
  </si>
  <si>
    <t>521206/7333472</t>
  </si>
  <si>
    <t>529483/7338571</t>
  </si>
  <si>
    <t>530817/7338888</t>
  </si>
  <si>
    <t>521203/7333462</t>
  </si>
  <si>
    <r>
      <t xml:space="preserve">Echinodorus grandiflorus </t>
    </r>
    <r>
      <rPr>
        <sz val="12"/>
        <rFont val="Times New Roman"/>
        <family val="1"/>
      </rPr>
      <t xml:space="preserve">(Cham. &amp; Schltr.) Micheli </t>
    </r>
  </si>
  <si>
    <r>
      <t xml:space="preserve">Bomarea edulis </t>
    </r>
    <r>
      <rPr>
        <sz val="12"/>
        <rFont val="Times New Roman"/>
        <family val="1"/>
      </rPr>
      <t xml:space="preserve">(Tussac) Herb. </t>
    </r>
  </si>
  <si>
    <r>
      <t xml:space="preserve">Alternanthera tenella  </t>
    </r>
    <r>
      <rPr>
        <sz val="12"/>
        <color theme="1"/>
        <rFont val="Times New Roman"/>
        <family val="1"/>
      </rPr>
      <t>Colla</t>
    </r>
    <r>
      <rPr>
        <i/>
        <sz val="12"/>
        <color theme="1"/>
        <rFont val="Times New Roman"/>
        <family val="1"/>
      </rPr>
      <t xml:space="preserve"> </t>
    </r>
  </si>
  <si>
    <r>
      <t>Amaranthus hybridus</t>
    </r>
    <r>
      <rPr>
        <sz val="12"/>
        <rFont val="Times New Roman"/>
        <family val="1"/>
      </rPr>
      <t>L.</t>
    </r>
  </si>
  <si>
    <r>
      <t>Amaranthus lividus</t>
    </r>
    <r>
      <rPr>
        <sz val="12"/>
        <color theme="1"/>
        <rFont val="Times New Roman"/>
        <family val="1"/>
      </rPr>
      <t xml:space="preserve"> L.</t>
    </r>
  </si>
  <si>
    <r>
      <t xml:space="preserve">Amaranthus viridis </t>
    </r>
    <r>
      <rPr>
        <sz val="12"/>
        <color theme="1"/>
        <rFont val="Times New Roman"/>
        <family val="1"/>
      </rPr>
      <t>L.</t>
    </r>
  </si>
  <si>
    <r>
      <t xml:space="preserve">Chenopodium ambrosoides </t>
    </r>
    <r>
      <rPr>
        <sz val="12"/>
        <rFont val="Times New Roman"/>
        <family val="1"/>
      </rPr>
      <t>L.</t>
    </r>
  </si>
  <si>
    <r>
      <t xml:space="preserve">Iresine diffusa </t>
    </r>
    <r>
      <rPr>
        <sz val="12"/>
        <rFont val="Times New Roman"/>
        <family val="1"/>
      </rPr>
      <t xml:space="preserve">Humb. &amp; Bonpl. ex Willd. </t>
    </r>
  </si>
  <si>
    <r>
      <t xml:space="preserve">Hippeastrum puniceum </t>
    </r>
    <r>
      <rPr>
        <sz val="12"/>
        <color theme="1"/>
        <rFont val="Times New Roman"/>
        <family val="1"/>
      </rPr>
      <t xml:space="preserve">(Lam.) Kuntze </t>
    </r>
  </si>
  <si>
    <r>
      <t xml:space="preserve">Hippeastrum reticulatum </t>
    </r>
    <r>
      <rPr>
        <sz val="12"/>
        <color theme="1"/>
        <rFont val="Times New Roman"/>
        <family val="1"/>
      </rPr>
      <t xml:space="preserve">Herb. </t>
    </r>
  </si>
  <si>
    <r>
      <t xml:space="preserve">Zephyrantes robusta </t>
    </r>
    <r>
      <rPr>
        <sz val="12"/>
        <color theme="1"/>
        <rFont val="Times New Roman"/>
        <family val="1"/>
      </rPr>
      <t xml:space="preserve"> Baker </t>
    </r>
  </si>
  <si>
    <r>
      <t>Astronium graveolens</t>
    </r>
    <r>
      <rPr>
        <sz val="12"/>
        <color theme="1"/>
        <rFont val="Times New Roman"/>
        <family val="1"/>
      </rPr>
      <t xml:space="preserve"> Jacq.</t>
    </r>
  </si>
  <si>
    <r>
      <t xml:space="preserve">Lithraea molleoides </t>
    </r>
    <r>
      <rPr>
        <sz val="12"/>
        <color theme="1"/>
        <rFont val="Times New Roman"/>
        <family val="1"/>
      </rPr>
      <t>(Vell.) Engl.</t>
    </r>
  </si>
  <si>
    <r>
      <t xml:space="preserve">Schinus terebenthifolia </t>
    </r>
    <r>
      <rPr>
        <sz val="12"/>
        <color theme="1"/>
        <rFont val="Times New Roman"/>
        <family val="1"/>
      </rPr>
      <t>Raddi</t>
    </r>
  </si>
  <si>
    <r>
      <t xml:space="preserve">Anemia phyllitidis </t>
    </r>
    <r>
      <rPr>
        <sz val="12"/>
        <color rgb="FF000000"/>
        <rFont val="Times New Roman"/>
        <family val="1"/>
      </rPr>
      <t>(L.) Sw.</t>
    </r>
    <r>
      <rPr>
        <i/>
        <sz val="12"/>
        <color rgb="FF000000"/>
        <rFont val="Times New Roman"/>
        <family val="1"/>
      </rPr>
      <t xml:space="preserve"> </t>
    </r>
  </si>
  <si>
    <r>
      <t xml:space="preserve">Anemia raddiana  </t>
    </r>
    <r>
      <rPr>
        <sz val="12"/>
        <color rgb="FF000000"/>
        <rFont val="Times New Roman"/>
        <family val="1"/>
      </rPr>
      <t xml:space="preserve">Link </t>
    </r>
  </si>
  <si>
    <r>
      <t xml:space="preserve">Anemia tomentosa </t>
    </r>
    <r>
      <rPr>
        <sz val="12"/>
        <color rgb="FF000000"/>
        <rFont val="Times New Roman"/>
        <family val="1"/>
      </rPr>
      <t xml:space="preserve">(Sav.) Sw. </t>
    </r>
  </si>
  <si>
    <r>
      <t xml:space="preserve">Annona cacans </t>
    </r>
    <r>
      <rPr>
        <sz val="12"/>
        <color theme="1"/>
        <rFont val="Times New Roman"/>
        <family val="1"/>
      </rPr>
      <t>Warm.</t>
    </r>
  </si>
  <si>
    <r>
      <t xml:space="preserve">Duguetia lanceolata </t>
    </r>
    <r>
      <rPr>
        <sz val="12"/>
        <color theme="1"/>
        <rFont val="Times New Roman"/>
        <family val="1"/>
      </rPr>
      <t xml:space="preserve"> A.St.-Hil. </t>
    </r>
  </si>
  <si>
    <r>
      <t xml:space="preserve">Guatteria australis </t>
    </r>
    <r>
      <rPr>
        <sz val="12"/>
        <color theme="1"/>
        <rFont val="Times New Roman"/>
        <family val="1"/>
      </rPr>
      <t xml:space="preserve">A.St.-Hil. </t>
    </r>
  </si>
  <si>
    <r>
      <t xml:space="preserve">Rollinia sylvatica </t>
    </r>
    <r>
      <rPr>
        <sz val="12"/>
        <color theme="1"/>
        <rFont val="Times New Roman"/>
        <family val="1"/>
      </rPr>
      <t>(A. St. - Hil.) Mart.</t>
    </r>
  </si>
  <si>
    <r>
      <t xml:space="preserve">Xylopia brasiliensis </t>
    </r>
    <r>
      <rPr>
        <sz val="12"/>
        <color theme="1"/>
        <rFont val="Times New Roman"/>
        <family val="1"/>
      </rPr>
      <t>Spreng.</t>
    </r>
  </si>
  <si>
    <r>
      <t xml:space="preserve">Araujia sericifera  </t>
    </r>
    <r>
      <rPr>
        <sz val="12"/>
        <color theme="1"/>
        <rFont val="Times New Roman"/>
        <family val="1"/>
      </rPr>
      <t xml:space="preserve">Brot. </t>
    </r>
  </si>
  <si>
    <r>
      <t>Asclepia curassavica</t>
    </r>
    <r>
      <rPr>
        <sz val="12"/>
        <color theme="1"/>
        <rFont val="Times New Roman"/>
        <family val="1"/>
      </rPr>
      <t xml:space="preserve"> L. </t>
    </r>
  </si>
  <si>
    <r>
      <t xml:space="preserve">Aspidosperma australe </t>
    </r>
    <r>
      <rPr>
        <sz val="12"/>
        <color theme="1"/>
        <rFont val="Times New Roman"/>
        <family val="1"/>
      </rPr>
      <t>Müll. Arg.</t>
    </r>
  </si>
  <si>
    <r>
      <t xml:space="preserve">Condylocarpon isthmicum  </t>
    </r>
    <r>
      <rPr>
        <sz val="12"/>
        <color theme="1"/>
        <rFont val="Times New Roman"/>
        <family val="1"/>
      </rPr>
      <t>(Vell.) A.DC</t>
    </r>
  </si>
  <si>
    <r>
      <t xml:space="preserve">Gonolobus rostratus  </t>
    </r>
    <r>
      <rPr>
        <sz val="12"/>
        <color theme="1"/>
        <rFont val="Times New Roman"/>
        <family val="1"/>
      </rPr>
      <t xml:space="preserve">(Vahl) R.Br. ex Shult. </t>
    </r>
  </si>
  <si>
    <r>
      <t xml:space="preserve">Mandevilla atroviolacea </t>
    </r>
    <r>
      <rPr>
        <sz val="12"/>
        <color theme="1"/>
        <rFont val="Times New Roman"/>
        <family val="1"/>
      </rPr>
      <t xml:space="preserve">(Stadelm.) Woodson </t>
    </r>
  </si>
  <si>
    <r>
      <t xml:space="preserve">Oxypetalum </t>
    </r>
    <r>
      <rPr>
        <sz val="12"/>
        <rFont val="Times New Roman"/>
        <family val="1"/>
      </rPr>
      <t xml:space="preserve">cf </t>
    </r>
    <r>
      <rPr>
        <i/>
        <sz val="12"/>
        <rFont val="Times New Roman"/>
        <family val="1"/>
      </rPr>
      <t>balansae</t>
    </r>
    <r>
      <rPr>
        <sz val="12"/>
        <rFont val="Times New Roman"/>
        <family val="1"/>
      </rPr>
      <t xml:space="preserve"> Malme </t>
    </r>
  </si>
  <si>
    <r>
      <t xml:space="preserve">Peltastes peltatus </t>
    </r>
    <r>
      <rPr>
        <sz val="12"/>
        <rFont val="Times New Roman"/>
        <family val="1"/>
      </rPr>
      <t>(Vell.) Woodson</t>
    </r>
    <r>
      <rPr>
        <i/>
        <sz val="12"/>
        <rFont val="Times New Roman"/>
        <family val="1"/>
      </rPr>
      <t xml:space="preserve"> </t>
    </r>
  </si>
  <si>
    <r>
      <t xml:space="preserve">Peplonia axillaris </t>
    </r>
    <r>
      <rPr>
        <sz val="12"/>
        <rFont val="Times New Roman"/>
        <family val="1"/>
      </rPr>
      <t xml:space="preserve">(Vell.) Fontella &amp; Rapini </t>
    </r>
  </si>
  <si>
    <r>
      <t xml:space="preserve">Asterostigma tweedianum </t>
    </r>
    <r>
      <rPr>
        <sz val="12"/>
        <color theme="1"/>
        <rFont val="Times New Roman"/>
        <family val="1"/>
      </rPr>
      <t xml:space="preserve">Schott </t>
    </r>
  </si>
  <si>
    <r>
      <t xml:space="preserve">Philodendron bipinnatifidum </t>
    </r>
    <r>
      <rPr>
        <sz val="12"/>
        <rFont val="Times New Roman"/>
        <family val="1"/>
      </rPr>
      <t xml:space="preserve">Schott </t>
    </r>
  </si>
  <si>
    <r>
      <t xml:space="preserve">Philodendron </t>
    </r>
    <r>
      <rPr>
        <sz val="12"/>
        <rFont val="Times New Roman"/>
        <family val="1"/>
      </rPr>
      <t>cf</t>
    </r>
    <r>
      <rPr>
        <i/>
        <sz val="12"/>
        <rFont val="Times New Roman"/>
        <family val="1"/>
      </rPr>
      <t xml:space="preserve"> missionum </t>
    </r>
    <r>
      <rPr>
        <sz val="12"/>
        <rFont val="Times New Roman"/>
        <family val="1"/>
      </rPr>
      <t xml:space="preserve">(Hauman) Hauman </t>
    </r>
  </si>
  <si>
    <r>
      <t xml:space="preserve">Spathicarpa hastifolia  </t>
    </r>
    <r>
      <rPr>
        <sz val="12"/>
        <rFont val="Times New Roman"/>
        <family val="1"/>
      </rPr>
      <t xml:space="preserve">Hook. </t>
    </r>
  </si>
  <si>
    <r>
      <t xml:space="preserve">Spirodela intermedia </t>
    </r>
    <r>
      <rPr>
        <sz val="12"/>
        <rFont val="Times New Roman"/>
        <family val="1"/>
      </rPr>
      <t xml:space="preserve">W.Koch </t>
    </r>
  </si>
  <si>
    <r>
      <t xml:space="preserve">Dendropanax cuneatus </t>
    </r>
    <r>
      <rPr>
        <sz val="12"/>
        <color theme="1"/>
        <rFont val="Times New Roman"/>
        <family val="1"/>
      </rPr>
      <t xml:space="preserve"> (DC.) Decne. &amp; Planch. </t>
    </r>
  </si>
  <si>
    <r>
      <t xml:space="preserve">Hydrocotyle callicephala </t>
    </r>
    <r>
      <rPr>
        <sz val="12"/>
        <color theme="1"/>
        <rFont val="Times New Roman"/>
        <family val="1"/>
      </rPr>
      <t xml:space="preserve">(Cham.) Urb. </t>
    </r>
  </si>
  <si>
    <r>
      <t xml:space="preserve">Hydrocotyle ranunculoides </t>
    </r>
    <r>
      <rPr>
        <sz val="12"/>
        <color theme="1"/>
        <rFont val="Times New Roman"/>
        <family val="1"/>
      </rPr>
      <t xml:space="preserve">F.f. </t>
    </r>
  </si>
  <si>
    <r>
      <t xml:space="preserve">Schefflera calva  </t>
    </r>
    <r>
      <rPr>
        <sz val="12"/>
        <color theme="1"/>
        <rFont val="Times New Roman"/>
        <family val="1"/>
      </rPr>
      <t xml:space="preserve">(Cham.) Frodin &amp; Fiaschi </t>
    </r>
  </si>
  <si>
    <r>
      <t xml:space="preserve">Araucaria angustifolia </t>
    </r>
    <r>
      <rPr>
        <sz val="12"/>
        <color theme="1"/>
        <rFont val="Times New Roman"/>
        <family val="1"/>
      </rPr>
      <t>(Bertol.) Kuntze</t>
    </r>
  </si>
  <si>
    <r>
      <t>Syagrus romanzoffiana</t>
    </r>
    <r>
      <rPr>
        <sz val="12"/>
        <color theme="1"/>
        <rFont val="Times New Roman"/>
        <family val="1"/>
      </rPr>
      <t xml:space="preserve"> (Cham.) Glassm.</t>
    </r>
  </si>
  <si>
    <r>
      <t>Asplenium abscissum</t>
    </r>
    <r>
      <rPr>
        <sz val="12"/>
        <color rgb="FF000000"/>
        <rFont val="Times New Roman"/>
        <family val="1"/>
      </rPr>
      <t xml:space="preserve"> Willd.</t>
    </r>
    <r>
      <rPr>
        <i/>
        <sz val="12"/>
        <color rgb="FF000000"/>
        <rFont val="Times New Roman"/>
        <family val="1"/>
      </rPr>
      <t xml:space="preserve"> </t>
    </r>
  </si>
  <si>
    <r>
      <t xml:space="preserve">Asplenium alatum </t>
    </r>
    <r>
      <rPr>
        <sz val="12"/>
        <color rgb="FF000000"/>
        <rFont val="Times New Roman"/>
        <family val="1"/>
      </rPr>
      <t xml:space="preserve">Humb. &amp; Bonpl. ex Willd. </t>
    </r>
  </si>
  <si>
    <r>
      <t xml:space="preserve">Asplenium auriculatum </t>
    </r>
    <r>
      <rPr>
        <sz val="12"/>
        <color rgb="FF000000"/>
        <rFont val="Times New Roman"/>
        <family val="1"/>
      </rPr>
      <t xml:space="preserve">Sw. </t>
    </r>
  </si>
  <si>
    <r>
      <t>Asplenium auritum</t>
    </r>
    <r>
      <rPr>
        <sz val="12"/>
        <color rgb="FF000000"/>
        <rFont val="Times New Roman"/>
        <family val="1"/>
      </rPr>
      <t xml:space="preserve"> Sw. </t>
    </r>
  </si>
  <si>
    <r>
      <t xml:space="preserve">Asplenium balansae </t>
    </r>
    <r>
      <rPr>
        <sz val="12"/>
        <color rgb="FF000000"/>
        <rFont val="Times New Roman"/>
        <family val="1"/>
      </rPr>
      <t>(Baker) Sylvestre</t>
    </r>
    <r>
      <rPr>
        <i/>
        <sz val="12"/>
        <color rgb="FF000000"/>
        <rFont val="Times New Roman"/>
        <family val="1"/>
      </rPr>
      <t xml:space="preserve"> </t>
    </r>
  </si>
  <si>
    <r>
      <t xml:space="preserve">Asplenium brasiliense </t>
    </r>
    <r>
      <rPr>
        <sz val="12"/>
        <color rgb="FF000000"/>
        <rFont val="Times New Roman"/>
        <family val="1"/>
      </rPr>
      <t>(Christ) Maxon</t>
    </r>
    <r>
      <rPr>
        <i/>
        <sz val="12"/>
        <color rgb="FF000000"/>
        <rFont val="Times New Roman"/>
        <family val="1"/>
      </rPr>
      <t xml:space="preserve"> </t>
    </r>
  </si>
  <si>
    <r>
      <t xml:space="preserve">Asplenium claussenii </t>
    </r>
    <r>
      <rPr>
        <sz val="12"/>
        <color rgb="FF000000"/>
        <rFont val="Times New Roman"/>
        <family val="1"/>
      </rPr>
      <t xml:space="preserve">Hieron. </t>
    </r>
  </si>
  <si>
    <r>
      <t xml:space="preserve">Asplenium gastonis  </t>
    </r>
    <r>
      <rPr>
        <sz val="12"/>
        <color rgb="FF000000"/>
        <rFont val="Times New Roman"/>
        <family val="1"/>
      </rPr>
      <t xml:space="preserve">Fée </t>
    </r>
  </si>
  <si>
    <r>
      <t xml:space="preserve">Asplenium harpeodes </t>
    </r>
    <r>
      <rPr>
        <sz val="12"/>
        <color rgb="FF000000"/>
        <rFont val="Times New Roman"/>
        <family val="1"/>
      </rPr>
      <t>Kunze</t>
    </r>
    <r>
      <rPr>
        <i/>
        <sz val="12"/>
        <color rgb="FF000000"/>
        <rFont val="Times New Roman"/>
        <family val="1"/>
      </rPr>
      <t xml:space="preserve"> </t>
    </r>
  </si>
  <si>
    <r>
      <t xml:space="preserve">Asplenium inaequilaterale </t>
    </r>
    <r>
      <rPr>
        <sz val="12"/>
        <color rgb="FF000000"/>
        <rFont val="Times New Roman"/>
        <family val="1"/>
      </rPr>
      <t xml:space="preserve">Willd. </t>
    </r>
  </si>
  <si>
    <r>
      <t xml:space="preserve">Asplenium incurvatum  </t>
    </r>
    <r>
      <rPr>
        <sz val="12"/>
        <color rgb="FF000000"/>
        <rFont val="Times New Roman"/>
        <family val="1"/>
      </rPr>
      <t xml:space="preserve">Fée </t>
    </r>
  </si>
  <si>
    <r>
      <t xml:space="preserve">Asplenium mucronatum </t>
    </r>
    <r>
      <rPr>
        <sz val="12"/>
        <color rgb="FF000000"/>
        <rFont val="Times New Roman"/>
        <family val="1"/>
      </rPr>
      <t xml:space="preserve">C.Presl </t>
    </r>
  </si>
  <si>
    <r>
      <t xml:space="preserve">Asplenium scandicinum </t>
    </r>
    <r>
      <rPr>
        <sz val="12"/>
        <color rgb="FF000000"/>
        <rFont val="Times New Roman"/>
        <family val="1"/>
      </rPr>
      <t xml:space="preserve">Kaulf. </t>
    </r>
  </si>
  <si>
    <r>
      <t xml:space="preserve">Hymenasplenium triquetrum  </t>
    </r>
    <r>
      <rPr>
        <sz val="12"/>
        <color rgb="FF000000"/>
        <rFont val="Times New Roman"/>
        <family val="1"/>
      </rPr>
      <t xml:space="preserve">(N. Murak. &amp; R.C. Moran) L. Regalado &amp; Prada </t>
    </r>
  </si>
  <si>
    <r>
      <t xml:space="preserve">Achirocline satureoides </t>
    </r>
    <r>
      <rPr>
        <sz val="12"/>
        <color theme="1"/>
        <rFont val="Times New Roman"/>
        <family val="1"/>
      </rPr>
      <t>(Lam.) DC.</t>
    </r>
  </si>
  <si>
    <r>
      <t xml:space="preserve">Baccharis dracunculifolia </t>
    </r>
    <r>
      <rPr>
        <sz val="12"/>
        <color theme="1"/>
        <rFont val="Times New Roman"/>
        <family val="1"/>
      </rPr>
      <t>DC</t>
    </r>
    <r>
      <rPr>
        <i/>
        <sz val="12"/>
        <color theme="1"/>
        <rFont val="Times New Roman"/>
        <family val="1"/>
      </rPr>
      <t>.</t>
    </r>
  </si>
  <si>
    <r>
      <t xml:space="preserve">Baccharis leucocephala </t>
    </r>
    <r>
      <rPr>
        <sz val="12"/>
        <color theme="1"/>
        <rFont val="Times New Roman"/>
        <family val="1"/>
      </rPr>
      <t>Dusén</t>
    </r>
  </si>
  <si>
    <r>
      <t>Blainvillea rhomboidea</t>
    </r>
    <r>
      <rPr>
        <sz val="12"/>
        <color theme="1"/>
        <rFont val="Times New Roman"/>
        <family val="1"/>
      </rPr>
      <t xml:space="preserve"> Cass. </t>
    </r>
  </si>
  <si>
    <r>
      <t xml:space="preserve">Calea pinnatifida </t>
    </r>
    <r>
      <rPr>
        <sz val="12"/>
        <rFont val="Times New Roman"/>
        <family val="1"/>
      </rPr>
      <t>(R.Br.) Less</t>
    </r>
    <r>
      <rPr>
        <i/>
        <sz val="12"/>
        <rFont val="Times New Roman"/>
        <family val="1"/>
      </rPr>
      <t xml:space="preserve">. </t>
    </r>
  </si>
  <si>
    <r>
      <t>Chrysolaena platensis</t>
    </r>
    <r>
      <rPr>
        <sz val="12"/>
        <color theme="1"/>
        <rFont val="Times New Roman"/>
        <family val="1"/>
      </rPr>
      <t xml:space="preserve"> (Spreng.) H.Rob. </t>
    </r>
  </si>
  <si>
    <r>
      <t xml:space="preserve">Dasyphyllum brasiliense </t>
    </r>
    <r>
      <rPr>
        <sz val="12"/>
        <rFont val="Times New Roman"/>
        <family val="1"/>
      </rPr>
      <t xml:space="preserve">(Spreng.) Cabrera </t>
    </r>
  </si>
  <si>
    <r>
      <t xml:space="preserve">Gochnatia polymorpha </t>
    </r>
    <r>
      <rPr>
        <sz val="12"/>
        <color theme="1"/>
        <rFont val="Times New Roman"/>
        <family val="1"/>
      </rPr>
      <t>(Less.) Cabrera</t>
    </r>
  </si>
  <si>
    <r>
      <t xml:space="preserve">Mikania cordifolia </t>
    </r>
    <r>
      <rPr>
        <sz val="12"/>
        <color theme="1"/>
        <rFont val="Times New Roman"/>
        <family val="1"/>
      </rPr>
      <t>(L.f.) Willd.</t>
    </r>
  </si>
  <si>
    <r>
      <t xml:space="preserve">Mutisia coccinea </t>
    </r>
    <r>
      <rPr>
        <sz val="12"/>
        <rFont val="Times New Roman"/>
        <family val="1"/>
      </rPr>
      <t xml:space="preserve">A.St.-Hil. </t>
    </r>
  </si>
  <si>
    <r>
      <t xml:space="preserve">Piptocarpha axillaris </t>
    </r>
    <r>
      <rPr>
        <sz val="12"/>
        <color theme="1"/>
        <rFont val="Times New Roman"/>
        <family val="1"/>
      </rPr>
      <t>(Less.) Baker subsp. Axillaris</t>
    </r>
  </si>
  <si>
    <r>
      <t xml:space="preserve">Piptocarpha sellowii </t>
    </r>
    <r>
      <rPr>
        <sz val="12"/>
        <color theme="1"/>
        <rFont val="Times New Roman"/>
        <family val="1"/>
      </rPr>
      <t xml:space="preserve">(Sch. Bip.) Baker </t>
    </r>
  </si>
  <si>
    <r>
      <t xml:space="preserve">Exostigma notobellidiastrum </t>
    </r>
    <r>
      <rPr>
        <sz val="12"/>
        <color theme="1"/>
        <rFont val="Times New Roman"/>
        <family val="1"/>
      </rPr>
      <t xml:space="preserve">(Griseb.) G.Sancho </t>
    </r>
  </si>
  <si>
    <r>
      <t xml:space="preserve">Raulinoreitzia crenulata </t>
    </r>
    <r>
      <rPr>
        <sz val="12"/>
        <color theme="1"/>
        <rFont val="Times New Roman"/>
        <family val="1"/>
      </rPr>
      <t>(Spreng.) R.M. King &amp; H. Rob.</t>
    </r>
  </si>
  <si>
    <r>
      <t xml:space="preserve">Raulinoreitzia leptophlebia </t>
    </r>
    <r>
      <rPr>
        <sz val="12"/>
        <rFont val="Times New Roman"/>
        <family val="1"/>
      </rPr>
      <t xml:space="preserve">(B.L.Rob.) R.M.King &amp; H.Rob. </t>
    </r>
  </si>
  <si>
    <r>
      <t xml:space="preserve">Solidago chilensis </t>
    </r>
    <r>
      <rPr>
        <sz val="12"/>
        <rFont val="Times New Roman"/>
        <family val="1"/>
      </rPr>
      <t xml:space="preserve">Meyen </t>
    </r>
  </si>
  <si>
    <r>
      <t xml:space="preserve">Sonchus oleraceus </t>
    </r>
    <r>
      <rPr>
        <sz val="12"/>
        <color theme="1"/>
        <rFont val="Times New Roman"/>
        <family val="1"/>
      </rPr>
      <t>L.</t>
    </r>
  </si>
  <si>
    <r>
      <t xml:space="preserve">Synedrella nodiflora </t>
    </r>
    <r>
      <rPr>
        <sz val="12"/>
        <color theme="1"/>
        <rFont val="Times New Roman"/>
        <family val="1"/>
      </rPr>
      <t>(L.) Gaertn.</t>
    </r>
  </si>
  <si>
    <r>
      <t xml:space="preserve">Vernonia scorpioides </t>
    </r>
    <r>
      <rPr>
        <sz val="12"/>
        <color theme="1"/>
        <rFont val="Times New Roman"/>
        <family val="1"/>
      </rPr>
      <t xml:space="preserve">(Lam.) Pers. </t>
    </r>
  </si>
  <si>
    <r>
      <t xml:space="preserve">Deparia petersenii </t>
    </r>
    <r>
      <rPr>
        <sz val="12"/>
        <color rgb="FF000000"/>
        <rFont val="Times New Roman"/>
        <family val="1"/>
      </rPr>
      <t xml:space="preserve">(Kunze) M.Kato </t>
    </r>
  </si>
  <si>
    <r>
      <t xml:space="preserve">Diplazium ambiguum </t>
    </r>
    <r>
      <rPr>
        <sz val="12"/>
        <color rgb="FF000000"/>
        <rFont val="Times New Roman"/>
        <family val="1"/>
      </rPr>
      <t xml:space="preserve">Raddi </t>
    </r>
  </si>
  <si>
    <r>
      <t xml:space="preserve">Diplazium asplenioides </t>
    </r>
    <r>
      <rPr>
        <sz val="12"/>
        <color rgb="FF000000"/>
        <rFont val="Times New Roman"/>
        <family val="1"/>
      </rPr>
      <t xml:space="preserve">(Kunze) C.Presl </t>
    </r>
  </si>
  <si>
    <r>
      <t>Diplazium cristatum</t>
    </r>
    <r>
      <rPr>
        <sz val="12"/>
        <color rgb="FF000000"/>
        <rFont val="Times New Roman"/>
        <family val="1"/>
      </rPr>
      <t xml:space="preserve"> (Desr.) Alston </t>
    </r>
  </si>
  <si>
    <r>
      <t xml:space="preserve">Diplazium herbaceum  </t>
    </r>
    <r>
      <rPr>
        <sz val="12"/>
        <color rgb="FF000000"/>
        <rFont val="Times New Roman"/>
        <family val="1"/>
      </rPr>
      <t xml:space="preserve">Fée </t>
    </r>
  </si>
  <si>
    <r>
      <t xml:space="preserve">Diplazium </t>
    </r>
    <r>
      <rPr>
        <sz val="12"/>
        <color rgb="FF000000"/>
        <rFont val="Times New Roman"/>
        <family val="1"/>
      </rPr>
      <t>cf</t>
    </r>
    <r>
      <rPr>
        <i/>
        <sz val="12"/>
        <color rgb="FF000000"/>
        <rFont val="Times New Roman"/>
        <family val="1"/>
      </rPr>
      <t xml:space="preserve"> turgidum </t>
    </r>
    <r>
      <rPr>
        <sz val="12"/>
        <color rgb="FF000000"/>
        <rFont val="Times New Roman"/>
        <family val="1"/>
      </rPr>
      <t>Rosenst.</t>
    </r>
    <r>
      <rPr>
        <i/>
        <sz val="12"/>
        <color rgb="FF000000"/>
        <rFont val="Times New Roman"/>
        <family val="1"/>
      </rPr>
      <t xml:space="preserve"> </t>
    </r>
  </si>
  <si>
    <r>
      <rPr>
        <i/>
        <sz val="12"/>
        <color theme="1"/>
        <rFont val="Times New Roman"/>
        <family val="1"/>
      </rPr>
      <t>Begonia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 xml:space="preserve">cucullata </t>
    </r>
    <r>
      <rPr>
        <sz val="12"/>
        <color theme="1"/>
        <rFont val="Times New Roman"/>
        <family val="1"/>
      </rPr>
      <t xml:space="preserve">Willd. </t>
    </r>
  </si>
  <si>
    <r>
      <rPr>
        <i/>
        <sz val="12"/>
        <color theme="1"/>
        <rFont val="Times New Roman"/>
        <family val="1"/>
      </rPr>
      <t>Begonia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 xml:space="preserve">echinosepala </t>
    </r>
    <r>
      <rPr>
        <sz val="12"/>
        <color theme="1"/>
        <rFont val="Times New Roman"/>
        <family val="1"/>
      </rPr>
      <t>Regel</t>
    </r>
  </si>
  <si>
    <r>
      <t xml:space="preserve">Begonia fischerii </t>
    </r>
    <r>
      <rPr>
        <sz val="12"/>
        <rFont val="Times New Roman"/>
        <family val="1"/>
      </rPr>
      <t xml:space="preserve">Schrank </t>
    </r>
  </si>
  <si>
    <r>
      <t xml:space="preserve">Begonia leptotricha  </t>
    </r>
    <r>
      <rPr>
        <sz val="12"/>
        <rFont val="Times New Roman"/>
        <family val="1"/>
      </rPr>
      <t xml:space="preserve">C.DC. </t>
    </r>
  </si>
  <si>
    <r>
      <t xml:space="preserve">Begonia perdusenii </t>
    </r>
    <r>
      <rPr>
        <sz val="12"/>
        <rFont val="Times New Roman"/>
        <family val="1"/>
      </rPr>
      <t xml:space="preserve">Brade </t>
    </r>
  </si>
  <si>
    <r>
      <t>Begonia stenolepis</t>
    </r>
    <r>
      <rPr>
        <sz val="12"/>
        <color theme="1"/>
        <rFont val="Times New Roman"/>
        <family val="1"/>
      </rPr>
      <t xml:space="preserve">  L.B.Sm. &amp; R.C.Sm. </t>
    </r>
  </si>
  <si>
    <r>
      <t xml:space="preserve">Amphilophium crucigerum </t>
    </r>
    <r>
      <rPr>
        <sz val="12"/>
        <rFont val="Times New Roman"/>
        <family val="1"/>
      </rPr>
      <t xml:space="preserve">(L.) L.G.Lohmann </t>
    </r>
  </si>
  <si>
    <r>
      <t xml:space="preserve">Amphilophium elongatum  </t>
    </r>
    <r>
      <rPr>
        <sz val="12"/>
        <rFont val="Times New Roman"/>
        <family val="1"/>
      </rPr>
      <t xml:space="preserve">(Vahl) L.G.Lohmann </t>
    </r>
  </si>
  <si>
    <r>
      <t xml:space="preserve">Anemopaegma chamberlaynii </t>
    </r>
    <r>
      <rPr>
        <sz val="12"/>
        <rFont val="Times New Roman"/>
        <family val="1"/>
      </rPr>
      <t xml:space="preserve">(Sims) Bureau &amp; K.Schum. </t>
    </r>
  </si>
  <si>
    <r>
      <t xml:space="preserve">Arrabidaea chica </t>
    </r>
    <r>
      <rPr>
        <sz val="12"/>
        <rFont val="Times New Roman"/>
        <family val="1"/>
      </rPr>
      <t xml:space="preserve">(Bonpl.) Verl. </t>
    </r>
  </si>
  <si>
    <r>
      <t xml:space="preserve">Bignonia sciuripabula </t>
    </r>
    <r>
      <rPr>
        <sz val="12"/>
        <color theme="1"/>
        <rFont val="Times New Roman"/>
        <family val="1"/>
      </rPr>
      <t xml:space="preserve">(K.Schum.) L.G.Lohmann </t>
    </r>
  </si>
  <si>
    <r>
      <t>Dolichandra quadrivalvis</t>
    </r>
    <r>
      <rPr>
        <sz val="12"/>
        <color theme="1"/>
        <rFont val="Times New Roman"/>
        <family val="1"/>
      </rPr>
      <t xml:space="preserve"> (Jacq.) L.G.Lohmann </t>
    </r>
  </si>
  <si>
    <r>
      <t xml:space="preserve">Fridericia florida </t>
    </r>
    <r>
      <rPr>
        <sz val="12"/>
        <color theme="1"/>
        <rFont val="Times New Roman"/>
        <family val="1"/>
      </rPr>
      <t xml:space="preserve">(DC.) L.G.Lohmann </t>
    </r>
  </si>
  <si>
    <r>
      <t xml:space="preserve">Jacaranda puberula </t>
    </r>
    <r>
      <rPr>
        <sz val="12"/>
        <color theme="1"/>
        <rFont val="Times New Roman"/>
        <family val="1"/>
      </rPr>
      <t>Cham.</t>
    </r>
  </si>
  <si>
    <r>
      <t xml:space="preserve">Jacaranda micrantha </t>
    </r>
    <r>
      <rPr>
        <sz val="12"/>
        <color theme="1"/>
        <rFont val="Times New Roman"/>
        <family val="1"/>
      </rPr>
      <t xml:space="preserve">Cham. </t>
    </r>
  </si>
  <si>
    <r>
      <t xml:space="preserve">Pyrostegia venusta </t>
    </r>
    <r>
      <rPr>
        <sz val="12"/>
        <rFont val="Times New Roman"/>
        <family val="1"/>
      </rPr>
      <t xml:space="preserve">(Ker Gawl.) Miers </t>
    </r>
  </si>
  <si>
    <r>
      <t xml:space="preserve">Bixa orellana </t>
    </r>
    <r>
      <rPr>
        <sz val="12"/>
        <rFont val="Times New Roman"/>
        <family val="1"/>
      </rPr>
      <t xml:space="preserve">L. </t>
    </r>
  </si>
  <si>
    <r>
      <t>Blechnum acutum</t>
    </r>
    <r>
      <rPr>
        <sz val="12"/>
        <color rgb="FF000000"/>
        <rFont val="Times New Roman"/>
        <family val="1"/>
      </rPr>
      <t xml:space="preserve"> (Desv.) R.M.Tryon &amp; Stolze.</t>
    </r>
  </si>
  <si>
    <r>
      <t xml:space="preserve">Blechnum asplenioides </t>
    </r>
    <r>
      <rPr>
        <sz val="12"/>
        <color rgb="FF000000"/>
        <rFont val="Times New Roman"/>
        <family val="1"/>
      </rPr>
      <t xml:space="preserve">Sw. </t>
    </r>
  </si>
  <si>
    <r>
      <t xml:space="preserve">Blechnum austrobrasilianum </t>
    </r>
    <r>
      <rPr>
        <sz val="12"/>
        <color rgb="FF000000"/>
        <rFont val="Times New Roman"/>
        <family val="1"/>
      </rPr>
      <t xml:space="preserve">de la Sota </t>
    </r>
  </si>
  <si>
    <r>
      <t xml:space="preserve">Blechnum brasiliense </t>
    </r>
    <r>
      <rPr>
        <sz val="12"/>
        <color rgb="FF000000"/>
        <rFont val="Times New Roman"/>
        <family val="1"/>
      </rPr>
      <t xml:space="preserve">Desv. </t>
    </r>
  </si>
  <si>
    <r>
      <t xml:space="preserve">Blechnum x caudatum </t>
    </r>
    <r>
      <rPr>
        <sz val="12"/>
        <color rgb="FF000000"/>
        <rFont val="Times New Roman"/>
        <family val="1"/>
      </rPr>
      <t>Cav</t>
    </r>
  </si>
  <si>
    <r>
      <t xml:space="preserve">Blechnum cordatum  </t>
    </r>
    <r>
      <rPr>
        <sz val="12"/>
        <color rgb="FF000000"/>
        <rFont val="Times New Roman"/>
        <family val="1"/>
      </rPr>
      <t xml:space="preserve">(Desv.) Hieron. </t>
    </r>
  </si>
  <si>
    <r>
      <t xml:space="preserve">Blechnum divergens </t>
    </r>
    <r>
      <rPr>
        <sz val="12"/>
        <color rgb="FF000000"/>
        <rFont val="Times New Roman"/>
        <family val="1"/>
      </rPr>
      <t xml:space="preserve">Mett. </t>
    </r>
  </si>
  <si>
    <r>
      <t xml:space="preserve">Blechnum gracile  </t>
    </r>
    <r>
      <rPr>
        <sz val="12"/>
        <color rgb="FF000000"/>
        <rFont val="Times New Roman"/>
        <family val="1"/>
      </rPr>
      <t xml:space="preserve">Kaulf. </t>
    </r>
  </si>
  <si>
    <r>
      <t xml:space="preserve">Blechnum occidentale  </t>
    </r>
    <r>
      <rPr>
        <sz val="12"/>
        <color rgb="FF000000"/>
        <rFont val="Times New Roman"/>
        <family val="1"/>
      </rPr>
      <t xml:space="preserve">L. </t>
    </r>
  </si>
  <si>
    <r>
      <t>Blechnum polypodioides</t>
    </r>
    <r>
      <rPr>
        <sz val="12"/>
        <color rgb="FF000000"/>
        <rFont val="Times New Roman"/>
        <family val="1"/>
      </rPr>
      <t xml:space="preserve"> Raddi </t>
    </r>
  </si>
  <si>
    <r>
      <t xml:space="preserve">Blechnum schomburgkii </t>
    </r>
    <r>
      <rPr>
        <sz val="12"/>
        <color rgb="FF000000"/>
        <rFont val="Times New Roman"/>
        <family val="1"/>
      </rPr>
      <t xml:space="preserve">(Klotzsch) C.Chr. </t>
    </r>
  </si>
  <si>
    <r>
      <t xml:space="preserve">Cordia americana </t>
    </r>
    <r>
      <rPr>
        <sz val="12"/>
        <color theme="1"/>
        <rFont val="Times New Roman"/>
        <family val="1"/>
      </rPr>
      <t xml:space="preserve">(L.) Gottschling &amp; J.S.Mill. </t>
    </r>
  </si>
  <si>
    <r>
      <t xml:space="preserve">Cordia ecalyculata </t>
    </r>
    <r>
      <rPr>
        <sz val="12"/>
        <color theme="1"/>
        <rFont val="Times New Roman"/>
        <family val="1"/>
      </rPr>
      <t>Vell.</t>
    </r>
  </si>
  <si>
    <r>
      <t xml:space="preserve">Cordia trichotoma </t>
    </r>
    <r>
      <rPr>
        <sz val="12"/>
        <color theme="1"/>
        <rFont val="Times New Roman"/>
        <family val="1"/>
      </rPr>
      <t>(Vell.) Arrab. Ex Steud.</t>
    </r>
  </si>
  <si>
    <r>
      <t xml:space="preserve">Echium plantagineum </t>
    </r>
    <r>
      <rPr>
        <sz val="12"/>
        <color theme="1"/>
        <rFont val="Times New Roman"/>
        <family val="1"/>
      </rPr>
      <t>L.</t>
    </r>
  </si>
  <si>
    <r>
      <t xml:space="preserve">Ananas bracteatus </t>
    </r>
    <r>
      <rPr>
        <sz val="12"/>
        <rFont val="Times New Roman"/>
        <family val="1"/>
      </rPr>
      <t xml:space="preserve">(Lindl.) Schult. &amp; Schult.f. </t>
    </r>
  </si>
  <si>
    <r>
      <t xml:space="preserve">Bromelia antiacantha </t>
    </r>
    <r>
      <rPr>
        <sz val="12"/>
        <rFont val="Times New Roman"/>
        <family val="1"/>
      </rPr>
      <t xml:space="preserve">Bertol. </t>
    </r>
  </si>
  <si>
    <r>
      <t xml:space="preserve">Tillandsia crocata </t>
    </r>
    <r>
      <rPr>
        <sz val="12"/>
        <color theme="1"/>
        <rFont val="Times New Roman"/>
        <family val="1"/>
      </rPr>
      <t xml:space="preserve">(E.Morren) Baker </t>
    </r>
  </si>
  <si>
    <r>
      <t xml:space="preserve">Vriesea </t>
    </r>
    <r>
      <rPr>
        <sz val="12"/>
        <color theme="1"/>
        <rFont val="Times New Roman"/>
        <family val="1"/>
      </rPr>
      <t>cf</t>
    </r>
    <r>
      <rPr>
        <i/>
        <sz val="12"/>
        <color theme="1"/>
        <rFont val="Times New Roman"/>
        <family val="1"/>
      </rPr>
      <t xml:space="preserve"> friburguensis </t>
    </r>
    <r>
      <rPr>
        <sz val="12"/>
        <color theme="1"/>
        <rFont val="Times New Roman"/>
        <family val="1"/>
      </rPr>
      <t xml:space="preserve">Mez </t>
    </r>
  </si>
  <si>
    <r>
      <t xml:space="preserve">Siphocampylus fimbriatus </t>
    </r>
    <r>
      <rPr>
        <sz val="12"/>
        <rFont val="Times New Roman"/>
        <family val="1"/>
      </rPr>
      <t xml:space="preserve">Regel </t>
    </r>
  </si>
  <si>
    <r>
      <t>Celtis iguanaea</t>
    </r>
    <r>
      <rPr>
        <sz val="12"/>
        <color theme="1"/>
        <rFont val="Times New Roman"/>
        <family val="1"/>
      </rPr>
      <t xml:space="preserve"> (Jacq.) Sarg.</t>
    </r>
  </si>
  <si>
    <r>
      <t xml:space="preserve">Canna indica </t>
    </r>
    <r>
      <rPr>
        <sz val="12"/>
        <color theme="1"/>
        <rFont val="Times New Roman"/>
        <family val="1"/>
      </rPr>
      <t>L.</t>
    </r>
    <r>
      <rPr>
        <i/>
        <sz val="12"/>
        <color theme="1"/>
        <rFont val="Times New Roman"/>
        <family val="1"/>
      </rPr>
      <t xml:space="preserve"> </t>
    </r>
  </si>
  <si>
    <r>
      <t>Cinnamodendron dinisii</t>
    </r>
    <r>
      <rPr>
        <sz val="12"/>
        <color theme="1"/>
        <rFont val="Times New Roman"/>
        <family val="1"/>
      </rPr>
      <t xml:space="preserve"> Schwacke</t>
    </r>
  </si>
  <si>
    <r>
      <t xml:space="preserve">Jacaratia spinosa </t>
    </r>
    <r>
      <rPr>
        <sz val="12"/>
        <color theme="1"/>
        <rFont val="Times New Roman"/>
        <family val="1"/>
      </rPr>
      <t>(Aubl.) DC.</t>
    </r>
  </si>
  <si>
    <r>
      <t xml:space="preserve">Vasconcellea quercifolia </t>
    </r>
    <r>
      <rPr>
        <sz val="12"/>
        <color theme="1"/>
        <rFont val="Times New Roman"/>
        <family val="1"/>
      </rPr>
      <t>A. St.-Hil.</t>
    </r>
  </si>
  <si>
    <r>
      <t xml:space="preserve">Silene gallica </t>
    </r>
    <r>
      <rPr>
        <sz val="12"/>
        <color theme="1"/>
        <rFont val="Times New Roman"/>
        <family val="1"/>
      </rPr>
      <t xml:space="preserve">L. </t>
    </r>
  </si>
  <si>
    <r>
      <t>Hippocratea volubilis</t>
    </r>
    <r>
      <rPr>
        <sz val="12"/>
        <color theme="1"/>
        <rFont val="Times New Roman"/>
        <family val="1"/>
      </rPr>
      <t xml:space="preserve"> L.</t>
    </r>
  </si>
  <si>
    <r>
      <t xml:space="preserve">Maytenus aquifolia </t>
    </r>
    <r>
      <rPr>
        <sz val="12"/>
        <color theme="1"/>
        <rFont val="Times New Roman"/>
        <family val="1"/>
      </rPr>
      <t>Mart.</t>
    </r>
  </si>
  <si>
    <r>
      <t xml:space="preserve">Maytenus evonymoides </t>
    </r>
    <r>
      <rPr>
        <sz val="12"/>
        <color theme="1"/>
        <rFont val="Times New Roman"/>
        <family val="1"/>
      </rPr>
      <t>Reissek</t>
    </r>
  </si>
  <si>
    <r>
      <t xml:space="preserve">Maytenus robusta </t>
    </r>
    <r>
      <rPr>
        <sz val="12"/>
        <color theme="1"/>
        <rFont val="Times New Roman"/>
        <family val="1"/>
      </rPr>
      <t>Reissek</t>
    </r>
  </si>
  <si>
    <r>
      <t xml:space="preserve">Maytenus salicifolia </t>
    </r>
    <r>
      <rPr>
        <sz val="12"/>
        <color theme="1"/>
        <rFont val="Times New Roman"/>
        <family val="1"/>
      </rPr>
      <t xml:space="preserve">Reissek </t>
    </r>
  </si>
  <si>
    <r>
      <t xml:space="preserve">Combretum fruticosum </t>
    </r>
    <r>
      <rPr>
        <sz val="12"/>
        <color theme="1"/>
        <rFont val="Times New Roman"/>
        <family val="1"/>
      </rPr>
      <t>(Loefl.) Stuntz</t>
    </r>
  </si>
  <si>
    <r>
      <t xml:space="preserve">Terminalia triflora </t>
    </r>
    <r>
      <rPr>
        <sz val="12"/>
        <color theme="1"/>
        <rFont val="Times New Roman"/>
        <family val="1"/>
      </rPr>
      <t xml:space="preserve">(Griseb.) Lillo </t>
    </r>
  </si>
  <si>
    <r>
      <t xml:space="preserve">Commelina diffusa </t>
    </r>
    <r>
      <rPr>
        <sz val="12"/>
        <color theme="1"/>
        <rFont val="Times New Roman"/>
        <family val="1"/>
      </rPr>
      <t xml:space="preserve">Burm.f. </t>
    </r>
  </si>
  <si>
    <r>
      <t>Commelina erecta</t>
    </r>
    <r>
      <rPr>
        <sz val="12"/>
        <color theme="1"/>
        <rFont val="Times New Roman"/>
        <family val="1"/>
      </rPr>
      <t xml:space="preserve"> L. </t>
    </r>
  </si>
  <si>
    <r>
      <t>Dichorisandra paranaënsis</t>
    </r>
    <r>
      <rPr>
        <sz val="12"/>
        <color theme="1"/>
        <rFont val="Times New Roman"/>
        <family val="1"/>
      </rPr>
      <t xml:space="preserve"> D.Maia et al. </t>
    </r>
  </si>
  <si>
    <r>
      <t xml:space="preserve">Tradescantia cerinthoides </t>
    </r>
    <r>
      <rPr>
        <sz val="12"/>
        <color theme="1"/>
        <rFont val="Times New Roman"/>
        <family val="1"/>
      </rPr>
      <t xml:space="preserve">Kunth </t>
    </r>
  </si>
  <si>
    <r>
      <t xml:space="preserve">Tradescantia pallida </t>
    </r>
    <r>
      <rPr>
        <sz val="12"/>
        <color theme="1"/>
        <rFont val="Times New Roman"/>
        <family val="1"/>
      </rPr>
      <t>Rose</t>
    </r>
  </si>
  <si>
    <r>
      <t xml:space="preserve">Tradescantia zanonia  </t>
    </r>
    <r>
      <rPr>
        <sz val="12"/>
        <color theme="1"/>
        <rFont val="Times New Roman"/>
        <family val="1"/>
      </rPr>
      <t xml:space="preserve">(L.) Sw. </t>
    </r>
  </si>
  <si>
    <r>
      <t>Tradescantia zebrina</t>
    </r>
    <r>
      <rPr>
        <sz val="12"/>
        <color theme="1"/>
        <rFont val="Times New Roman"/>
        <family val="1"/>
      </rPr>
      <t xml:space="preserve"> Heynh. ex Bosse </t>
    </r>
  </si>
  <si>
    <r>
      <t xml:space="preserve">Tripogandra diuretica </t>
    </r>
    <r>
      <rPr>
        <sz val="12"/>
        <color theme="1"/>
        <rFont val="Times New Roman"/>
        <family val="1"/>
      </rPr>
      <t xml:space="preserve">Mart. </t>
    </r>
  </si>
  <si>
    <r>
      <t xml:space="preserve">Convolvulus crenatifolius </t>
    </r>
    <r>
      <rPr>
        <sz val="12"/>
        <color theme="1"/>
        <rFont val="Times New Roman"/>
        <family val="1"/>
      </rPr>
      <t xml:space="preserve">Ruiz &amp; Pav. </t>
    </r>
  </si>
  <si>
    <r>
      <t xml:space="preserve">Ipomoea alba </t>
    </r>
    <r>
      <rPr>
        <sz val="12"/>
        <rFont val="Times New Roman"/>
        <family val="1"/>
      </rPr>
      <t xml:space="preserve">L. </t>
    </r>
  </si>
  <si>
    <r>
      <t xml:space="preserve">Ipomoea batatas  </t>
    </r>
    <r>
      <rPr>
        <sz val="12"/>
        <rFont val="Times New Roman"/>
        <family val="1"/>
      </rPr>
      <t xml:space="preserve">(L.) Lam. </t>
    </r>
  </si>
  <si>
    <r>
      <t xml:space="preserve">Ipomoea bonariensis </t>
    </r>
    <r>
      <rPr>
        <sz val="12"/>
        <rFont val="Times New Roman"/>
        <family val="1"/>
      </rPr>
      <t xml:space="preserve">Hook. </t>
    </r>
  </si>
  <si>
    <r>
      <t xml:space="preserve">Ipomoea cairica </t>
    </r>
    <r>
      <rPr>
        <sz val="12"/>
        <color theme="1"/>
        <rFont val="Times New Roman"/>
        <family val="1"/>
      </rPr>
      <t xml:space="preserve">(L.) Sweet </t>
    </r>
  </si>
  <si>
    <r>
      <t xml:space="preserve">Ipomoea grandifolia </t>
    </r>
    <r>
      <rPr>
        <sz val="12"/>
        <color theme="1"/>
        <rFont val="Times New Roman"/>
        <family val="1"/>
      </rPr>
      <t xml:space="preserve">(Dammer) O'Donell </t>
    </r>
  </si>
  <si>
    <r>
      <t xml:space="preserve">Ipomoea indica </t>
    </r>
    <r>
      <rPr>
        <sz val="12"/>
        <color theme="1"/>
        <rFont val="Times New Roman"/>
        <family val="1"/>
      </rPr>
      <t xml:space="preserve">(Burm.f.) Merr. </t>
    </r>
  </si>
  <si>
    <r>
      <t xml:space="preserve">Ipomoea quamoclit </t>
    </r>
    <r>
      <rPr>
        <sz val="12"/>
        <rFont val="Times New Roman"/>
        <family val="1"/>
      </rPr>
      <t>L.</t>
    </r>
  </si>
  <si>
    <r>
      <t xml:space="preserve">Jacquemontia ferruginea </t>
    </r>
    <r>
      <rPr>
        <sz val="12"/>
        <color theme="1"/>
        <rFont val="Times New Roman"/>
        <family val="1"/>
      </rPr>
      <t xml:space="preserve">Choisy </t>
    </r>
  </si>
  <si>
    <r>
      <t xml:space="preserve">Merremia dissecta  </t>
    </r>
    <r>
      <rPr>
        <sz val="12"/>
        <color theme="1"/>
        <rFont val="Times New Roman"/>
        <family val="1"/>
      </rPr>
      <t xml:space="preserve">(Jacq.) Hallier f. </t>
    </r>
  </si>
  <si>
    <r>
      <t xml:space="preserve">Melothria pendula </t>
    </r>
    <r>
      <rPr>
        <sz val="12"/>
        <color theme="1"/>
        <rFont val="Times New Roman"/>
        <family val="1"/>
      </rPr>
      <t xml:space="preserve">L. </t>
    </r>
  </si>
  <si>
    <r>
      <t xml:space="preserve">Wilbrandia </t>
    </r>
    <r>
      <rPr>
        <sz val="12"/>
        <color theme="1"/>
        <rFont val="Times New Roman"/>
        <family val="1"/>
      </rPr>
      <t xml:space="preserve">cf </t>
    </r>
    <r>
      <rPr>
        <i/>
        <sz val="12"/>
        <color theme="1"/>
        <rFont val="Times New Roman"/>
        <family val="1"/>
      </rPr>
      <t xml:space="preserve">hibiscoides </t>
    </r>
    <r>
      <rPr>
        <sz val="12"/>
        <color theme="1"/>
        <rFont val="Times New Roman"/>
        <family val="1"/>
      </rPr>
      <t xml:space="preserve">Silva Manso </t>
    </r>
  </si>
  <si>
    <r>
      <t xml:space="preserve">Lamanonia ternata </t>
    </r>
    <r>
      <rPr>
        <sz val="12"/>
        <color theme="1"/>
        <rFont val="Times New Roman"/>
        <family val="1"/>
      </rPr>
      <t>Vell.</t>
    </r>
  </si>
  <si>
    <r>
      <t xml:space="preserve">Alsophila setosa  </t>
    </r>
    <r>
      <rPr>
        <sz val="12"/>
        <color rgb="FF000000"/>
        <rFont val="Times New Roman"/>
        <family val="1"/>
      </rPr>
      <t xml:space="preserve">Kaulf. </t>
    </r>
  </si>
  <si>
    <t xml:space="preserve">Cyathea atrovirens  (Langsd. &amp; Fisch.) Domin </t>
  </si>
  <si>
    <r>
      <t xml:space="preserve">Cyathea corcovadensis </t>
    </r>
    <r>
      <rPr>
        <sz val="12"/>
        <color rgb="FF000000"/>
        <rFont val="Times New Roman"/>
        <family val="1"/>
      </rPr>
      <t xml:space="preserve">(Raddi) Domin </t>
    </r>
  </si>
  <si>
    <r>
      <t xml:space="preserve">Cyathea delgadii </t>
    </r>
    <r>
      <rPr>
        <sz val="12"/>
        <color rgb="FF000000"/>
        <rFont val="Times New Roman"/>
        <family val="1"/>
      </rPr>
      <t xml:space="preserve">Sternb. </t>
    </r>
  </si>
  <si>
    <r>
      <t xml:space="preserve">Cyathea hirsuta </t>
    </r>
    <r>
      <rPr>
        <sz val="12"/>
        <color rgb="FF000000"/>
        <rFont val="Times New Roman"/>
        <family val="1"/>
      </rPr>
      <t>C.Presl</t>
    </r>
  </si>
  <si>
    <r>
      <t xml:space="preserve">Cyathea phalerata </t>
    </r>
    <r>
      <rPr>
        <sz val="12"/>
        <color rgb="FF000000"/>
        <rFont val="Times New Roman"/>
        <family val="1"/>
      </rPr>
      <t xml:space="preserve">Mart. </t>
    </r>
  </si>
  <si>
    <r>
      <t xml:space="preserve">Pleurostachys stricta </t>
    </r>
    <r>
      <rPr>
        <sz val="12"/>
        <color theme="1"/>
        <rFont val="Times New Roman"/>
        <family val="1"/>
      </rPr>
      <t xml:space="preserve">Kunth </t>
    </r>
  </si>
  <si>
    <r>
      <t xml:space="preserve">Scleria cf variegata  </t>
    </r>
    <r>
      <rPr>
        <sz val="12"/>
        <color theme="1"/>
        <rFont val="Times New Roman"/>
        <family val="1"/>
      </rPr>
      <t xml:space="preserve">(Nees) Steud. </t>
    </r>
  </si>
  <si>
    <r>
      <t xml:space="preserve">Scleria panicoides </t>
    </r>
    <r>
      <rPr>
        <sz val="12"/>
        <color theme="1"/>
        <rFont val="Times New Roman"/>
        <family val="1"/>
      </rPr>
      <t xml:space="preserve">Kunth </t>
    </r>
  </si>
  <si>
    <r>
      <t xml:space="preserve">Dennstaedtia cicutaria </t>
    </r>
    <r>
      <rPr>
        <sz val="12"/>
        <color rgb="FF000000"/>
        <rFont val="Times New Roman"/>
        <family val="1"/>
      </rPr>
      <t xml:space="preserve">(Sw.) T.Moore </t>
    </r>
  </si>
  <si>
    <r>
      <t xml:space="preserve">Dennstaedtia dissecta  </t>
    </r>
    <r>
      <rPr>
        <sz val="12"/>
        <color rgb="FF000000"/>
        <rFont val="Times New Roman"/>
        <family val="1"/>
      </rPr>
      <t xml:space="preserve">T.Moore </t>
    </r>
  </si>
  <si>
    <r>
      <t xml:space="preserve">Dennstaedtia globulifera </t>
    </r>
    <r>
      <rPr>
        <sz val="12"/>
        <color rgb="FF000000"/>
        <rFont val="Times New Roman"/>
        <family val="1"/>
      </rPr>
      <t xml:space="preserve">(Poir.) Hieron. </t>
    </r>
  </si>
  <si>
    <r>
      <t xml:space="preserve">Dennstaedtia obtusifolia </t>
    </r>
    <r>
      <rPr>
        <sz val="12"/>
        <color rgb="FF000000"/>
        <rFont val="Times New Roman"/>
        <family val="1"/>
      </rPr>
      <t xml:space="preserve">(Willd.) T.Moore </t>
    </r>
  </si>
  <si>
    <r>
      <t>Pteridium arachnoideum</t>
    </r>
    <r>
      <rPr>
        <sz val="12"/>
        <color rgb="FF000000"/>
        <rFont val="Times New Roman"/>
        <family val="1"/>
      </rPr>
      <t xml:space="preserve"> (Kaulf.) Maxon </t>
    </r>
  </si>
  <si>
    <r>
      <t xml:space="preserve">Dicksonia sellowiana  </t>
    </r>
    <r>
      <rPr>
        <sz val="12"/>
        <color rgb="FF000000"/>
        <rFont val="Times New Roman"/>
        <family val="1"/>
      </rPr>
      <t>Hook.</t>
    </r>
    <r>
      <rPr>
        <i/>
        <sz val="12"/>
        <color rgb="FF000000"/>
        <rFont val="Times New Roman"/>
        <family val="1"/>
      </rPr>
      <t xml:space="preserve"> </t>
    </r>
  </si>
  <si>
    <r>
      <t xml:space="preserve">Lophosoria quadripinnata  </t>
    </r>
    <r>
      <rPr>
        <sz val="12"/>
        <color rgb="FF000000"/>
        <rFont val="Times New Roman"/>
        <family val="1"/>
      </rPr>
      <t xml:space="preserve">(J.F.Gmel.) C.Chr. </t>
    </r>
  </si>
  <si>
    <r>
      <t xml:space="preserve">Dioscorea discolor </t>
    </r>
    <r>
      <rPr>
        <sz val="12"/>
        <rFont val="Times New Roman"/>
        <family val="1"/>
      </rPr>
      <t>Kunth</t>
    </r>
  </si>
  <si>
    <r>
      <t xml:space="preserve">Dioscorea multiflora </t>
    </r>
    <r>
      <rPr>
        <sz val="12"/>
        <rFont val="Times New Roman"/>
        <family val="1"/>
      </rPr>
      <t xml:space="preserve">Mart. ex Griseb. </t>
    </r>
  </si>
  <si>
    <r>
      <t>Ctenitis distans</t>
    </r>
    <r>
      <rPr>
        <sz val="12"/>
        <color rgb="FF000000"/>
        <rFont val="Times New Roman"/>
        <family val="1"/>
      </rPr>
      <t xml:space="preserve"> (Brack.) Ching </t>
    </r>
  </si>
  <si>
    <r>
      <t xml:space="preserve">Ctenitis falciculata  </t>
    </r>
    <r>
      <rPr>
        <sz val="12"/>
        <color rgb="FF000000"/>
        <rFont val="Times New Roman"/>
        <family val="1"/>
      </rPr>
      <t xml:space="preserve">(Raddi) Ching </t>
    </r>
  </si>
  <si>
    <r>
      <t xml:space="preserve">Ctenitis cf submarginalis </t>
    </r>
    <r>
      <rPr>
        <sz val="12"/>
        <color rgb="FF000000"/>
        <rFont val="Times New Roman"/>
        <family val="1"/>
      </rPr>
      <t xml:space="preserve"> (Langsd. &amp; Fisch.) Ching </t>
    </r>
  </si>
  <si>
    <r>
      <t xml:space="preserve">Elaphoglossum burchellii  </t>
    </r>
    <r>
      <rPr>
        <sz val="12"/>
        <color rgb="FF000000"/>
        <rFont val="Times New Roman"/>
        <family val="1"/>
      </rPr>
      <t xml:space="preserve">(Baker) C.Chr. </t>
    </r>
  </si>
  <si>
    <r>
      <t xml:space="preserve">Elaphoglossum macrophyllum </t>
    </r>
    <r>
      <rPr>
        <sz val="12"/>
        <color rgb="FF000000"/>
        <rFont val="Times New Roman"/>
        <family val="1"/>
      </rPr>
      <t xml:space="preserve">(Mett. ex Kuhn) Christ </t>
    </r>
  </si>
  <si>
    <r>
      <t xml:space="preserve">Elaphoglossum pachydermum </t>
    </r>
    <r>
      <rPr>
        <sz val="12"/>
        <color rgb="FF000000"/>
        <rFont val="Times New Roman"/>
        <family val="1"/>
      </rPr>
      <t xml:space="preserve">(Fée) T.Moore </t>
    </r>
  </si>
  <si>
    <r>
      <t xml:space="preserve">Lastreopsis effusa </t>
    </r>
    <r>
      <rPr>
        <sz val="12"/>
        <color rgb="FF000000"/>
        <rFont val="Times New Roman"/>
        <family val="1"/>
      </rPr>
      <t xml:space="preserve">(Sw.) Tindale </t>
    </r>
  </si>
  <si>
    <r>
      <t xml:space="preserve">Megalastrum connexum </t>
    </r>
    <r>
      <rPr>
        <sz val="12"/>
        <color rgb="FF000000"/>
        <rFont val="Times New Roman"/>
        <family val="1"/>
      </rPr>
      <t xml:space="preserve">(Kaulf.) A.R.Sm. &amp; R.C.Moran </t>
    </r>
  </si>
  <si>
    <r>
      <t xml:space="preserve">Megalastrum umbrinum </t>
    </r>
    <r>
      <rPr>
        <sz val="12"/>
        <color rgb="FF000000"/>
        <rFont val="Times New Roman"/>
        <family val="1"/>
      </rPr>
      <t xml:space="preserve">(C.Chr.) A.R.Sm. &amp; R.C.Moran </t>
    </r>
  </si>
  <si>
    <r>
      <t xml:space="preserve">Mickelia scandens </t>
    </r>
    <r>
      <rPr>
        <sz val="12"/>
        <color rgb="FF000000"/>
        <rFont val="Times New Roman"/>
        <family val="1"/>
      </rPr>
      <t xml:space="preserve">(Raddi) R.C. Moran et al. </t>
    </r>
  </si>
  <si>
    <r>
      <t xml:space="preserve">Olfersia cervina </t>
    </r>
    <r>
      <rPr>
        <sz val="12"/>
        <color rgb="FF000000"/>
        <rFont val="Times New Roman"/>
        <family val="1"/>
      </rPr>
      <t xml:space="preserve">(L.) Kunze </t>
    </r>
  </si>
  <si>
    <r>
      <t xml:space="preserve">Rumohra adiantiformis </t>
    </r>
    <r>
      <rPr>
        <sz val="12"/>
        <color rgb="FF000000"/>
        <rFont val="Times New Roman"/>
        <family val="1"/>
      </rPr>
      <t xml:space="preserve">(G.Forst.) Ching </t>
    </r>
  </si>
  <si>
    <r>
      <t xml:space="preserve">Diospyros inconstans </t>
    </r>
    <r>
      <rPr>
        <sz val="12"/>
        <color theme="1"/>
        <rFont val="Times New Roman"/>
        <family val="1"/>
      </rPr>
      <t>Jacq.</t>
    </r>
  </si>
  <si>
    <r>
      <t xml:space="preserve">Sloanea monosperma </t>
    </r>
    <r>
      <rPr>
        <sz val="12"/>
        <color theme="1"/>
        <rFont val="Times New Roman"/>
        <family val="1"/>
      </rPr>
      <t>Vell.</t>
    </r>
  </si>
  <si>
    <r>
      <t xml:space="preserve">Erythroxylum buxus </t>
    </r>
    <r>
      <rPr>
        <sz val="12"/>
        <color theme="1"/>
        <rFont val="Times New Roman"/>
        <family val="1"/>
      </rPr>
      <t>Peyr.</t>
    </r>
  </si>
  <si>
    <r>
      <t xml:space="preserve">Erythroxylum cuneifolium </t>
    </r>
    <r>
      <rPr>
        <sz val="12"/>
        <color theme="1"/>
        <rFont val="Times New Roman"/>
        <family val="1"/>
      </rPr>
      <t>(Mart.) O.E. Schulz</t>
    </r>
  </si>
  <si>
    <r>
      <t xml:space="preserve">Erythroxylum deciduum </t>
    </r>
    <r>
      <rPr>
        <sz val="12"/>
        <color theme="1"/>
        <rFont val="Times New Roman"/>
        <family val="1"/>
      </rPr>
      <t>A. St. - Hil.</t>
    </r>
  </si>
  <si>
    <r>
      <t xml:space="preserve">Acalypha gracilis </t>
    </r>
    <r>
      <rPr>
        <sz val="12"/>
        <color theme="1"/>
        <rFont val="Times New Roman"/>
        <family val="1"/>
      </rPr>
      <t>Spreng</t>
    </r>
  </si>
  <si>
    <r>
      <t xml:space="preserve">Actinostemum concolor </t>
    </r>
    <r>
      <rPr>
        <sz val="12"/>
        <color theme="1"/>
        <rFont val="Times New Roman"/>
        <family val="1"/>
      </rPr>
      <t>(Spreng.) Müll. Arg.</t>
    </r>
  </si>
  <si>
    <r>
      <t xml:space="preserve">Alchornea glandulosa </t>
    </r>
    <r>
      <rPr>
        <sz val="12"/>
        <color theme="1"/>
        <rFont val="Times New Roman"/>
        <family val="1"/>
      </rPr>
      <t>Poepp.</t>
    </r>
  </si>
  <si>
    <r>
      <t xml:space="preserve">Alchornea sidifolia </t>
    </r>
    <r>
      <rPr>
        <sz val="12"/>
        <color theme="1"/>
        <rFont val="Times New Roman"/>
        <family val="1"/>
      </rPr>
      <t>Müll. Arg.</t>
    </r>
  </si>
  <si>
    <r>
      <t xml:space="preserve">Alchornea triplinervia </t>
    </r>
    <r>
      <rPr>
        <sz val="12"/>
        <color theme="1"/>
        <rFont val="Times New Roman"/>
        <family val="1"/>
      </rPr>
      <t>(Spreng.) Müll. Arg.</t>
    </r>
  </si>
  <si>
    <r>
      <t xml:space="preserve">Aparisthmium cordatum </t>
    </r>
    <r>
      <rPr>
        <sz val="12"/>
        <color theme="1"/>
        <rFont val="Times New Roman"/>
        <family val="1"/>
      </rPr>
      <t xml:space="preserve">(A.Juss.) Baill. </t>
    </r>
  </si>
  <si>
    <r>
      <t>Bernardia pulchella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(Baill.) Müll. Arg.</t>
    </r>
  </si>
  <si>
    <r>
      <t>Chamaesyce prostrata</t>
    </r>
    <r>
      <rPr>
        <sz val="12"/>
        <color theme="1"/>
        <rFont val="Times New Roman"/>
        <family val="1"/>
      </rPr>
      <t xml:space="preserve"> (Aiton) Small</t>
    </r>
  </si>
  <si>
    <r>
      <t xml:space="preserve">Croton urucurana </t>
    </r>
    <r>
      <rPr>
        <sz val="12"/>
        <color theme="1"/>
        <rFont val="Times New Roman"/>
        <family val="1"/>
      </rPr>
      <t>Baill.</t>
    </r>
  </si>
  <si>
    <r>
      <t xml:space="preserve">Dalechampia micromeria </t>
    </r>
    <r>
      <rPr>
        <sz val="12"/>
        <color theme="1"/>
        <rFont val="Times New Roman"/>
        <family val="1"/>
      </rPr>
      <t xml:space="preserve">Baill. </t>
    </r>
  </si>
  <si>
    <r>
      <t xml:space="preserve">Dalechampia scandens </t>
    </r>
    <r>
      <rPr>
        <sz val="12"/>
        <color theme="1"/>
        <rFont val="Times New Roman"/>
        <family val="1"/>
      </rPr>
      <t xml:space="preserve">L. </t>
    </r>
  </si>
  <si>
    <r>
      <t xml:space="preserve">Euphorbia heterophylla </t>
    </r>
    <r>
      <rPr>
        <sz val="12"/>
        <color theme="1"/>
        <rFont val="Times New Roman"/>
        <family val="1"/>
      </rPr>
      <t>L.</t>
    </r>
  </si>
  <si>
    <r>
      <t xml:space="preserve">Manihot grahamii </t>
    </r>
    <r>
      <rPr>
        <sz val="12"/>
        <color theme="1"/>
        <rFont val="Times New Roman"/>
        <family val="1"/>
      </rPr>
      <t>Hook.</t>
    </r>
  </si>
  <si>
    <r>
      <t xml:space="preserve">Phyllanthus sellowianus </t>
    </r>
    <r>
      <rPr>
        <sz val="12"/>
        <rFont val="Times New Roman"/>
        <family val="1"/>
      </rPr>
      <t>(Klotzsch) Müll.Arg.</t>
    </r>
    <r>
      <rPr>
        <i/>
        <sz val="12"/>
        <rFont val="Times New Roman"/>
        <family val="1"/>
      </rPr>
      <t xml:space="preserve"> </t>
    </r>
  </si>
  <si>
    <r>
      <t xml:space="preserve">Ricinus comunis </t>
    </r>
    <r>
      <rPr>
        <sz val="12"/>
        <color theme="1"/>
        <rFont val="Times New Roman"/>
        <family val="1"/>
      </rPr>
      <t xml:space="preserve">L. </t>
    </r>
  </si>
  <si>
    <r>
      <t xml:space="preserve">Sapium glandulosum </t>
    </r>
    <r>
      <rPr>
        <sz val="12"/>
        <color theme="1"/>
        <rFont val="Times New Roman"/>
        <family val="1"/>
      </rPr>
      <t>(Vell.) Pax</t>
    </r>
  </si>
  <si>
    <r>
      <t xml:space="preserve">Sebastiania brasiliensis </t>
    </r>
    <r>
      <rPr>
        <sz val="12"/>
        <color theme="1"/>
        <rFont val="Times New Roman"/>
        <family val="1"/>
      </rPr>
      <t>(L.) Spreng.</t>
    </r>
  </si>
  <si>
    <r>
      <t xml:space="preserve">Sebastiania commersoniana </t>
    </r>
    <r>
      <rPr>
        <sz val="12"/>
        <color theme="1"/>
        <rFont val="Times New Roman"/>
        <family val="1"/>
      </rPr>
      <t>(Baill.) L.B.Sm. &amp; Downs</t>
    </r>
  </si>
  <si>
    <r>
      <t xml:space="preserve">Sebastiania schottiana </t>
    </r>
    <r>
      <rPr>
        <sz val="12"/>
        <rFont val="Times New Roman"/>
        <family val="1"/>
      </rPr>
      <t xml:space="preserve"> (Müll.Arg.) Müll.Arg.</t>
    </r>
  </si>
  <si>
    <r>
      <t xml:space="preserve">Tetrorchidium rubrivenium </t>
    </r>
    <r>
      <rPr>
        <sz val="12"/>
        <rFont val="Times New Roman"/>
        <family val="1"/>
      </rPr>
      <t>Poepp. &amp; Endl.</t>
    </r>
  </si>
  <si>
    <r>
      <t xml:space="preserve">Albizia edwallii </t>
    </r>
    <r>
      <rPr>
        <sz val="12"/>
        <color theme="1"/>
        <rFont val="Times New Roman"/>
        <family val="1"/>
      </rPr>
      <t xml:space="preserve">(Hoehne) Barneby &amp; J.W.Grimes </t>
    </r>
  </si>
  <si>
    <r>
      <t xml:space="preserve">Albizia polycephala </t>
    </r>
    <r>
      <rPr>
        <sz val="12"/>
        <color theme="1"/>
        <rFont val="Times New Roman"/>
        <family val="1"/>
      </rPr>
      <t xml:space="preserve">(Benth.) Killip ex Record </t>
    </r>
  </si>
  <si>
    <r>
      <t xml:space="preserve">Anadenanthera colubrina </t>
    </r>
    <r>
      <rPr>
        <sz val="12"/>
        <color theme="1"/>
        <rFont val="Times New Roman"/>
        <family val="1"/>
      </rPr>
      <t>(Vell.) Brenan</t>
    </r>
  </si>
  <si>
    <r>
      <t xml:space="preserve">Bauhinia forficata </t>
    </r>
    <r>
      <rPr>
        <sz val="12"/>
        <color theme="1"/>
        <rFont val="Times New Roman"/>
        <family val="1"/>
      </rPr>
      <t>Link</t>
    </r>
  </si>
  <si>
    <r>
      <t xml:space="preserve">Bauhinia longifolia </t>
    </r>
    <r>
      <rPr>
        <sz val="12"/>
        <color theme="1"/>
        <rFont val="Times New Roman"/>
        <family val="1"/>
      </rPr>
      <t>(Bong.) Steud.</t>
    </r>
  </si>
  <si>
    <r>
      <t xml:space="preserve">Bauhinia uruguayensis </t>
    </r>
    <r>
      <rPr>
        <sz val="12"/>
        <rFont val="Times New Roman"/>
        <family val="1"/>
      </rPr>
      <t>Benth.</t>
    </r>
    <r>
      <rPr>
        <i/>
        <sz val="12"/>
        <rFont val="Times New Roman"/>
        <family val="1"/>
      </rPr>
      <t xml:space="preserve"> </t>
    </r>
  </si>
  <si>
    <r>
      <t xml:space="preserve">Calliandra foliosa </t>
    </r>
    <r>
      <rPr>
        <sz val="12"/>
        <color theme="1"/>
        <rFont val="Times New Roman"/>
        <family val="1"/>
      </rPr>
      <t>Benth.</t>
    </r>
  </si>
  <si>
    <r>
      <t xml:space="preserve">Calliandra selloi </t>
    </r>
    <r>
      <rPr>
        <sz val="12"/>
        <color theme="1"/>
        <rFont val="Times New Roman"/>
        <family val="1"/>
      </rPr>
      <t>(Spreng.) J.F. Macrbr.</t>
    </r>
  </si>
  <si>
    <r>
      <t xml:space="preserve">Calliandra tweediei </t>
    </r>
    <r>
      <rPr>
        <sz val="12"/>
        <color theme="1"/>
        <rFont val="Times New Roman"/>
        <family val="1"/>
      </rPr>
      <t>Benth</t>
    </r>
  </si>
  <si>
    <r>
      <t xml:space="preserve">Cassia leptophylla </t>
    </r>
    <r>
      <rPr>
        <sz val="12"/>
        <color theme="1"/>
        <rFont val="Times New Roman"/>
        <family val="1"/>
      </rPr>
      <t>Vog.</t>
    </r>
  </si>
  <si>
    <r>
      <t xml:space="preserve">Centrolobium tomentosum </t>
    </r>
    <r>
      <rPr>
        <sz val="12"/>
        <color theme="1"/>
        <rFont val="Times New Roman"/>
        <family val="1"/>
      </rPr>
      <t>Guill. Ex Benth.</t>
    </r>
  </si>
  <si>
    <r>
      <t xml:space="preserve">Copaifera langsdorffii </t>
    </r>
    <r>
      <rPr>
        <sz val="12"/>
        <color theme="1"/>
        <rFont val="Times New Roman"/>
        <family val="1"/>
      </rPr>
      <t>Desf.</t>
    </r>
  </si>
  <si>
    <r>
      <t xml:space="preserve">Crotalaria lanceolata </t>
    </r>
    <r>
      <rPr>
        <sz val="12"/>
        <color theme="1"/>
        <rFont val="Times New Roman"/>
        <family val="1"/>
      </rPr>
      <t xml:space="preserve">E.Mey. </t>
    </r>
  </si>
  <si>
    <r>
      <t xml:space="preserve">Crotalaria micans </t>
    </r>
    <r>
      <rPr>
        <sz val="12"/>
        <rFont val="Times New Roman"/>
        <family val="1"/>
      </rPr>
      <t xml:space="preserve">Link </t>
    </r>
  </si>
  <si>
    <r>
      <t>Dalbergia frutescens</t>
    </r>
    <r>
      <rPr>
        <sz val="12"/>
        <color theme="1"/>
        <rFont val="Times New Roman"/>
        <family val="1"/>
      </rPr>
      <t xml:space="preserve"> (vell.) Britton</t>
    </r>
  </si>
  <si>
    <r>
      <t xml:space="preserve">Desmodium incanum </t>
    </r>
    <r>
      <rPr>
        <sz val="12"/>
        <color theme="1"/>
        <rFont val="Times New Roman"/>
        <family val="1"/>
      </rPr>
      <t xml:space="preserve">DC. </t>
    </r>
  </si>
  <si>
    <r>
      <t xml:space="preserve">Desmodium tortuosum </t>
    </r>
    <r>
      <rPr>
        <sz val="12"/>
        <color theme="1"/>
        <rFont val="Times New Roman"/>
        <family val="1"/>
      </rPr>
      <t xml:space="preserve">(Sw.) DC. </t>
    </r>
  </si>
  <si>
    <r>
      <t xml:space="preserve">Dioclea violacea </t>
    </r>
    <r>
      <rPr>
        <sz val="12"/>
        <color theme="1"/>
        <rFont val="Times New Roman"/>
        <family val="1"/>
      </rPr>
      <t>Mart. ex Benth.</t>
    </r>
  </si>
  <si>
    <r>
      <t xml:space="preserve">Enterolobium contortisiliquum </t>
    </r>
    <r>
      <rPr>
        <sz val="12"/>
        <color theme="1"/>
        <rFont val="Times New Roman"/>
        <family val="1"/>
      </rPr>
      <t>(Vell.) Morong</t>
    </r>
  </si>
  <si>
    <r>
      <t xml:space="preserve">Erythrina crista-galli </t>
    </r>
    <r>
      <rPr>
        <sz val="12"/>
        <color theme="1"/>
        <rFont val="Times New Roman"/>
        <family val="1"/>
      </rPr>
      <t>L.</t>
    </r>
  </si>
  <si>
    <r>
      <t xml:space="preserve">Erythrina falcata </t>
    </r>
    <r>
      <rPr>
        <sz val="12"/>
        <color theme="1"/>
        <rFont val="Times New Roman"/>
        <family val="1"/>
      </rPr>
      <t>Benth.</t>
    </r>
  </si>
  <si>
    <r>
      <t xml:space="preserve">Holocalix balansae </t>
    </r>
    <r>
      <rPr>
        <sz val="12"/>
        <color theme="1"/>
        <rFont val="Times New Roman"/>
        <family val="1"/>
      </rPr>
      <t>Mich.</t>
    </r>
  </si>
  <si>
    <r>
      <t xml:space="preserve">Indigofera truxillensis </t>
    </r>
    <r>
      <rPr>
        <sz val="12"/>
        <color theme="1"/>
        <rFont val="Times New Roman"/>
        <family val="1"/>
      </rPr>
      <t xml:space="preserve">Kunth </t>
    </r>
  </si>
  <si>
    <r>
      <t xml:space="preserve">Inga marginata </t>
    </r>
    <r>
      <rPr>
        <sz val="12"/>
        <color theme="1"/>
        <rFont val="Times New Roman"/>
        <family val="1"/>
      </rPr>
      <t>Willd</t>
    </r>
  </si>
  <si>
    <r>
      <t xml:space="preserve">Inga striata </t>
    </r>
    <r>
      <rPr>
        <sz val="12"/>
        <color theme="1"/>
        <rFont val="Times New Roman"/>
        <family val="1"/>
      </rPr>
      <t>Benth</t>
    </r>
  </si>
  <si>
    <r>
      <t xml:space="preserve">Inga vera </t>
    </r>
    <r>
      <rPr>
        <sz val="12"/>
        <color theme="1"/>
        <rFont val="Times New Roman"/>
        <family val="1"/>
      </rPr>
      <t>Willd</t>
    </r>
  </si>
  <si>
    <r>
      <t>Leucaena leucocephala</t>
    </r>
    <r>
      <rPr>
        <sz val="12"/>
        <color theme="1"/>
        <rFont val="Times New Roman"/>
        <family val="1"/>
      </rPr>
      <t xml:space="preserve"> (Lam.) de Wit </t>
    </r>
  </si>
  <si>
    <r>
      <t xml:space="preserve">Lonchocarpus campestris </t>
    </r>
    <r>
      <rPr>
        <sz val="12"/>
        <color theme="1"/>
        <rFont val="Times New Roman"/>
        <family val="1"/>
      </rPr>
      <t>Mart ex Benth</t>
    </r>
  </si>
  <si>
    <r>
      <t xml:space="preserve">Lonchocarpus cultratus </t>
    </r>
    <r>
      <rPr>
        <sz val="12"/>
        <color theme="1"/>
        <rFont val="Times New Roman"/>
        <family val="1"/>
      </rPr>
      <t>(Vell.) A.M.G. Azevedo</t>
    </r>
  </si>
  <si>
    <r>
      <t xml:space="preserve">Lonchocarpus muehlbergianus </t>
    </r>
    <r>
      <rPr>
        <sz val="12"/>
        <color theme="1"/>
        <rFont val="Times New Roman"/>
        <family val="1"/>
      </rPr>
      <t>Hassl.</t>
    </r>
  </si>
  <si>
    <r>
      <t xml:space="preserve">Lonchocarpus subglaucescens </t>
    </r>
    <r>
      <rPr>
        <sz val="12"/>
        <color theme="1"/>
        <rFont val="Times New Roman"/>
        <family val="1"/>
      </rPr>
      <t>Mart ex Benth</t>
    </r>
  </si>
  <si>
    <r>
      <t xml:space="preserve">Luetzlburgia guaissara </t>
    </r>
    <r>
      <rPr>
        <sz val="12"/>
        <color theme="1"/>
        <rFont val="Times New Roman"/>
        <family val="1"/>
      </rPr>
      <t>Toledo</t>
    </r>
  </si>
  <si>
    <r>
      <t xml:space="preserve">Machaerium aculeatum </t>
    </r>
    <r>
      <rPr>
        <sz val="12"/>
        <color theme="1"/>
        <rFont val="Times New Roman"/>
        <family val="1"/>
      </rPr>
      <t>Raddi</t>
    </r>
  </si>
  <si>
    <r>
      <t xml:space="preserve">Machaerium brasiliense </t>
    </r>
    <r>
      <rPr>
        <sz val="12"/>
        <color theme="1"/>
        <rFont val="Times New Roman"/>
        <family val="1"/>
      </rPr>
      <t>Vog.</t>
    </r>
  </si>
  <si>
    <r>
      <t xml:space="preserve">Machaerium nyctitans </t>
    </r>
    <r>
      <rPr>
        <sz val="12"/>
        <color theme="1"/>
        <rFont val="Times New Roman"/>
        <family val="1"/>
      </rPr>
      <t>(Vell.) Benth.</t>
    </r>
  </si>
  <si>
    <r>
      <t xml:space="preserve">Machaerium paraguariense </t>
    </r>
    <r>
      <rPr>
        <sz val="12"/>
        <color theme="1"/>
        <rFont val="Times New Roman"/>
        <family val="1"/>
      </rPr>
      <t>Hassl.</t>
    </r>
  </si>
  <si>
    <r>
      <t xml:space="preserve">Machaerium scleroxylon </t>
    </r>
    <r>
      <rPr>
        <sz val="12"/>
        <color theme="1"/>
        <rFont val="Times New Roman"/>
        <family val="1"/>
      </rPr>
      <t>Tul.</t>
    </r>
  </si>
  <si>
    <r>
      <t xml:space="preserve">Machaerium stipitatum </t>
    </r>
    <r>
      <rPr>
        <sz val="12"/>
        <color theme="1"/>
        <rFont val="Times New Roman"/>
        <family val="1"/>
      </rPr>
      <t>Vog.</t>
    </r>
  </si>
  <si>
    <r>
      <t xml:space="preserve">Mimosa bimucronata </t>
    </r>
    <r>
      <rPr>
        <sz val="12"/>
        <color theme="1"/>
        <rFont val="Times New Roman"/>
        <family val="1"/>
      </rPr>
      <t>(DC.) Kuntze</t>
    </r>
  </si>
  <si>
    <r>
      <t xml:space="preserve">Mimosa pudica </t>
    </r>
    <r>
      <rPr>
        <sz val="12"/>
        <color theme="1"/>
        <rFont val="Times New Roman"/>
        <family val="1"/>
      </rPr>
      <t>L.</t>
    </r>
    <r>
      <rPr>
        <i/>
        <sz val="12"/>
        <color theme="1"/>
        <rFont val="Times New Roman"/>
        <family val="1"/>
      </rPr>
      <t xml:space="preserve"> </t>
    </r>
  </si>
  <si>
    <r>
      <t xml:space="preserve">Myrocarpus frondosus </t>
    </r>
    <r>
      <rPr>
        <sz val="12"/>
        <color theme="1"/>
        <rFont val="Times New Roman"/>
        <family val="1"/>
      </rPr>
      <t xml:space="preserve">M. Allemão </t>
    </r>
  </si>
  <si>
    <r>
      <t xml:space="preserve">Myroxylon peruiferum </t>
    </r>
    <r>
      <rPr>
        <sz val="12"/>
        <color theme="1"/>
        <rFont val="Times New Roman"/>
        <family val="1"/>
      </rPr>
      <t>L.</t>
    </r>
  </si>
  <si>
    <r>
      <t>Ormosia arborea</t>
    </r>
    <r>
      <rPr>
        <sz val="12"/>
        <color theme="1"/>
        <rFont val="Times New Roman"/>
        <family val="1"/>
      </rPr>
      <t xml:space="preserve"> (Vell.) Harms</t>
    </r>
  </si>
  <si>
    <r>
      <t xml:space="preserve">Parapiptadenia rigida </t>
    </r>
    <r>
      <rPr>
        <sz val="12"/>
        <color theme="1"/>
        <rFont val="Times New Roman"/>
        <family val="1"/>
      </rPr>
      <t>(Benth.) Brenan</t>
    </r>
  </si>
  <si>
    <r>
      <t xml:space="preserve">Peltophorum dubium </t>
    </r>
    <r>
      <rPr>
        <sz val="12"/>
        <color theme="1"/>
        <rFont val="Times New Roman"/>
        <family val="1"/>
      </rPr>
      <t xml:space="preserve">(Spreng.) Taub. </t>
    </r>
  </si>
  <si>
    <r>
      <t>Piptadenia gonoacantha</t>
    </r>
    <r>
      <rPr>
        <sz val="12"/>
        <color theme="1"/>
        <rFont val="Times New Roman"/>
        <family val="1"/>
      </rPr>
      <t xml:space="preserve"> (Mart.) J.F. MacMacbr.</t>
    </r>
  </si>
  <si>
    <r>
      <t xml:space="preserve">Poecilanthe parviflora </t>
    </r>
    <r>
      <rPr>
        <sz val="12"/>
        <rFont val="Times New Roman"/>
        <family val="1"/>
      </rPr>
      <t xml:space="preserve">Benth. </t>
    </r>
  </si>
  <si>
    <r>
      <t xml:space="preserve">Schizolobium parahyba </t>
    </r>
    <r>
      <rPr>
        <sz val="12"/>
        <rFont val="Times New Roman"/>
        <family val="1"/>
      </rPr>
      <t xml:space="preserve">(Vell.) Blake </t>
    </r>
  </si>
  <si>
    <r>
      <t xml:space="preserve">Senegalia polyphylla  </t>
    </r>
    <r>
      <rPr>
        <sz val="12"/>
        <rFont val="Times New Roman"/>
        <family val="1"/>
      </rPr>
      <t xml:space="preserve">(DC.) Britton &amp; Rose </t>
    </r>
  </si>
  <si>
    <r>
      <t>Senegalia recurva</t>
    </r>
    <r>
      <rPr>
        <sz val="12"/>
        <color theme="1"/>
        <rFont val="Times New Roman"/>
        <family val="1"/>
      </rPr>
      <t xml:space="preserve"> (Benth.) Seigler &amp; Ebinger</t>
    </r>
  </si>
  <si>
    <r>
      <t xml:space="preserve">Senna bicapsularis </t>
    </r>
    <r>
      <rPr>
        <sz val="12"/>
        <color theme="1"/>
        <rFont val="Times New Roman"/>
        <family val="1"/>
      </rPr>
      <t xml:space="preserve">(L.) Roxb. </t>
    </r>
  </si>
  <si>
    <r>
      <t xml:space="preserve">Senna multijuga </t>
    </r>
    <r>
      <rPr>
        <sz val="12"/>
        <color theme="1"/>
        <rFont val="Times New Roman"/>
        <family val="1"/>
      </rPr>
      <t>(L.C. Rich.) H.S. Irwin &amp; Barneby</t>
    </r>
  </si>
  <si>
    <r>
      <t>Sesbania virgata</t>
    </r>
    <r>
      <rPr>
        <sz val="12"/>
        <color theme="1"/>
        <rFont val="Times New Roman"/>
        <family val="1"/>
      </rPr>
      <t xml:space="preserve"> (Cav.) Pers</t>
    </r>
  </si>
  <si>
    <r>
      <t xml:space="preserve">Vigna candida </t>
    </r>
    <r>
      <rPr>
        <sz val="12"/>
        <color theme="1"/>
        <rFont val="Times New Roman"/>
        <family val="1"/>
      </rPr>
      <t xml:space="preserve">(Vell.) Maréchal et al. </t>
    </r>
  </si>
  <si>
    <r>
      <t xml:space="preserve">Sinningia aggregata </t>
    </r>
    <r>
      <rPr>
        <sz val="12"/>
        <color theme="1"/>
        <rFont val="Times New Roman"/>
        <family val="1"/>
      </rPr>
      <t xml:space="preserve">(Ker Gawl.) Wiehler </t>
    </r>
  </si>
  <si>
    <r>
      <t xml:space="preserve">Sinningia douglasii </t>
    </r>
    <r>
      <rPr>
        <sz val="12"/>
        <color theme="1"/>
        <rFont val="Times New Roman"/>
        <family val="1"/>
      </rPr>
      <t xml:space="preserve">(Lindl.) Chautems </t>
    </r>
  </si>
  <si>
    <r>
      <t>Sinningia leucotricha</t>
    </r>
    <r>
      <rPr>
        <sz val="12"/>
        <rFont val="Times New Roman"/>
        <family val="1"/>
      </rPr>
      <t xml:space="preserve">(Hoehne) H.E.Moore </t>
    </r>
  </si>
  <si>
    <r>
      <t>Sinningia sellovii</t>
    </r>
    <r>
      <rPr>
        <sz val="12"/>
        <rFont val="Times New Roman"/>
        <family val="1"/>
      </rPr>
      <t xml:space="preserve"> (Mart.) Wiehler </t>
    </r>
  </si>
  <si>
    <r>
      <t xml:space="preserve">Dicranopteris flexuosa </t>
    </r>
    <r>
      <rPr>
        <sz val="12"/>
        <color rgb="FF000000"/>
        <rFont val="Times New Roman"/>
        <family val="1"/>
      </rPr>
      <t xml:space="preserve">(Schrad.) Underw. </t>
    </r>
  </si>
  <si>
    <r>
      <t xml:space="preserve">Sticherus lanuginosus </t>
    </r>
    <r>
      <rPr>
        <sz val="12"/>
        <color rgb="FF000000"/>
        <rFont val="Times New Roman"/>
        <family val="1"/>
      </rPr>
      <t xml:space="preserve">(Fée) Nakai </t>
    </r>
  </si>
  <si>
    <r>
      <t xml:space="preserve">Didymochlaena truncatula </t>
    </r>
    <r>
      <rPr>
        <sz val="12"/>
        <color rgb="FF000000"/>
        <rFont val="Times New Roman"/>
        <family val="1"/>
      </rPr>
      <t>(Sw.) J.Sm.</t>
    </r>
  </si>
  <si>
    <r>
      <t xml:space="preserve">Hypoxis decumbens </t>
    </r>
    <r>
      <rPr>
        <sz val="12"/>
        <color theme="1"/>
        <rFont val="Times New Roman"/>
        <family val="1"/>
      </rPr>
      <t>L.</t>
    </r>
    <r>
      <rPr>
        <i/>
        <sz val="12"/>
        <color theme="1"/>
        <rFont val="Times New Roman"/>
        <family val="1"/>
      </rPr>
      <t xml:space="preserve"> </t>
    </r>
  </si>
  <si>
    <r>
      <t xml:space="preserve">Abrodictyum rigidum </t>
    </r>
    <r>
      <rPr>
        <sz val="12"/>
        <color rgb="FF000000"/>
        <rFont val="Times New Roman"/>
        <family val="1"/>
      </rPr>
      <t>(Sw.) Ebihara &amp; Dubuisson</t>
    </r>
  </si>
  <si>
    <r>
      <t xml:space="preserve">Didymoglossum hymenoides </t>
    </r>
    <r>
      <rPr>
        <sz val="12"/>
        <color rgb="FF000000"/>
        <rFont val="Times New Roman"/>
        <family val="1"/>
      </rPr>
      <t>(Hedw.) Desv.</t>
    </r>
  </si>
  <si>
    <r>
      <t xml:space="preserve">Didymoglossum reptans </t>
    </r>
    <r>
      <rPr>
        <sz val="12"/>
        <color rgb="FF000000"/>
        <rFont val="Times New Roman"/>
        <family val="1"/>
      </rPr>
      <t xml:space="preserve">(Sw.) C.Presl </t>
    </r>
  </si>
  <si>
    <r>
      <t xml:space="preserve">Hymenophyllum elegans </t>
    </r>
    <r>
      <rPr>
        <sz val="12"/>
        <color rgb="FF000000"/>
        <rFont val="Times New Roman"/>
        <family val="1"/>
      </rPr>
      <t xml:space="preserve">Spreng. </t>
    </r>
  </si>
  <si>
    <r>
      <t xml:space="preserve">Hymenophyllum pulchellum </t>
    </r>
    <r>
      <rPr>
        <sz val="12"/>
        <color rgb="FF000000"/>
        <rFont val="Times New Roman"/>
        <family val="1"/>
      </rPr>
      <t xml:space="preserve">Schltdl. &amp; Cham. </t>
    </r>
  </si>
  <si>
    <r>
      <t xml:space="preserve">Polyphlebium angustatum </t>
    </r>
    <r>
      <rPr>
        <sz val="12"/>
        <color rgb="FF000000"/>
        <rFont val="Times New Roman"/>
        <family val="1"/>
      </rPr>
      <t xml:space="preserve">(Carmich.) Ebihara &amp; Dubuisson </t>
    </r>
  </si>
  <si>
    <r>
      <t>Polyphlebium diaphanum</t>
    </r>
    <r>
      <rPr>
        <sz val="12"/>
        <color rgb="FF000000"/>
        <rFont val="Times New Roman"/>
        <family val="1"/>
      </rPr>
      <t xml:space="preserve"> (Kunth) Ebihara &amp; Dubuisson</t>
    </r>
  </si>
  <si>
    <r>
      <t xml:space="preserve">Polyphlebium pyxidiferum </t>
    </r>
    <r>
      <rPr>
        <sz val="12"/>
        <color rgb="FF000000"/>
        <rFont val="Times New Roman"/>
        <family val="1"/>
      </rPr>
      <t xml:space="preserve">(L.) Ebihara &amp; Dubuisson </t>
    </r>
  </si>
  <si>
    <r>
      <t xml:space="preserve">Trichomanes anadromum  </t>
    </r>
    <r>
      <rPr>
        <sz val="12"/>
        <color rgb="FF000000"/>
        <rFont val="Times New Roman"/>
        <family val="1"/>
      </rPr>
      <t xml:space="preserve">Rosenst. </t>
    </r>
  </si>
  <si>
    <r>
      <t xml:space="preserve">Vandenboschia radicans </t>
    </r>
    <r>
      <rPr>
        <sz val="12"/>
        <color rgb="FF000000"/>
        <rFont val="Times New Roman"/>
        <family val="1"/>
      </rPr>
      <t xml:space="preserve">(Sw.) Copel. </t>
    </r>
  </si>
  <si>
    <r>
      <t>Citronella gongonha</t>
    </r>
    <r>
      <rPr>
        <sz val="12"/>
        <color theme="1"/>
        <rFont val="Times New Roman"/>
        <family val="1"/>
      </rPr>
      <t xml:space="preserve"> (Mart.) Howard</t>
    </r>
  </si>
  <si>
    <r>
      <t xml:space="preserve">Citronella paniculata </t>
    </r>
    <r>
      <rPr>
        <sz val="12"/>
        <color theme="1"/>
        <rFont val="Times New Roman"/>
        <family val="1"/>
      </rPr>
      <t>(Mart.) Howard</t>
    </r>
  </si>
  <si>
    <r>
      <t xml:space="preserve">Belamcanda chinensis </t>
    </r>
    <r>
      <rPr>
        <sz val="12"/>
        <color theme="1"/>
        <rFont val="Times New Roman"/>
        <family val="1"/>
      </rPr>
      <t>(L.) DC.</t>
    </r>
  </si>
  <si>
    <r>
      <t>Crocosmia crocosmiiflora</t>
    </r>
    <r>
      <rPr>
        <sz val="12"/>
        <color theme="1"/>
        <rFont val="Times New Roman"/>
        <family val="1"/>
      </rPr>
      <t xml:space="preserve"> (Lemoine ex Morren) N.E.Br. </t>
    </r>
  </si>
  <si>
    <r>
      <t>Sisyrhinchium vaginatum</t>
    </r>
    <r>
      <rPr>
        <sz val="12"/>
        <rFont val="Times New Roman"/>
        <family val="1"/>
      </rPr>
      <t xml:space="preserve"> Spreng. </t>
    </r>
  </si>
  <si>
    <r>
      <t xml:space="preserve">Aegiphila sellowiana </t>
    </r>
    <r>
      <rPr>
        <sz val="12"/>
        <color theme="1"/>
        <rFont val="Times New Roman"/>
        <family val="1"/>
      </rPr>
      <t>Cham.</t>
    </r>
  </si>
  <si>
    <r>
      <t xml:space="preserve">Vitex megapotamica </t>
    </r>
    <r>
      <rPr>
        <sz val="12"/>
        <rFont val="Times New Roman"/>
        <family val="1"/>
      </rPr>
      <t xml:space="preserve">(Spreng.) Moldenke </t>
    </r>
  </si>
  <si>
    <r>
      <t xml:space="preserve">Cinamomum sellowianum </t>
    </r>
    <r>
      <rPr>
        <sz val="12"/>
        <color theme="1"/>
        <rFont val="Times New Roman"/>
        <family val="1"/>
      </rPr>
      <t>(Meisn.) Kostern.</t>
    </r>
  </si>
  <si>
    <r>
      <t xml:space="preserve">Cryptocarya aschersoniana </t>
    </r>
    <r>
      <rPr>
        <sz val="12"/>
        <color theme="1"/>
        <rFont val="Times New Roman"/>
        <family val="1"/>
      </rPr>
      <t>Mez</t>
    </r>
  </si>
  <si>
    <r>
      <t xml:space="preserve">Endlicheria paniculata </t>
    </r>
    <r>
      <rPr>
        <sz val="12"/>
        <color theme="1"/>
        <rFont val="Times New Roman"/>
        <family val="1"/>
      </rPr>
      <t>(Spreng.) J.F. Macbr.</t>
    </r>
  </si>
  <si>
    <r>
      <t xml:space="preserve">Nectandra lanceolata </t>
    </r>
    <r>
      <rPr>
        <sz val="12"/>
        <color theme="1"/>
        <rFont val="Times New Roman"/>
        <family val="1"/>
      </rPr>
      <t>Nees</t>
    </r>
  </si>
  <si>
    <r>
      <t>Nectandra megapotamica</t>
    </r>
    <r>
      <rPr>
        <sz val="12"/>
        <color theme="1"/>
        <rFont val="Times New Roman"/>
        <family val="1"/>
      </rPr>
      <t xml:space="preserve"> (Spreng.) Mez</t>
    </r>
  </si>
  <si>
    <r>
      <t xml:space="preserve">Nectandra membranacea  </t>
    </r>
    <r>
      <rPr>
        <sz val="12"/>
        <color theme="1"/>
        <rFont val="Times New Roman"/>
        <family val="1"/>
      </rPr>
      <t>(Sw.) Griseb.</t>
    </r>
    <r>
      <rPr>
        <i/>
        <sz val="12"/>
        <color theme="1"/>
        <rFont val="Times New Roman"/>
        <family val="1"/>
      </rPr>
      <t xml:space="preserve"> </t>
    </r>
  </si>
  <si>
    <r>
      <t xml:space="preserve">Nectandra oppositifolia </t>
    </r>
    <r>
      <rPr>
        <sz val="12"/>
        <color theme="1"/>
        <rFont val="Times New Roman"/>
        <family val="1"/>
      </rPr>
      <t>Nees</t>
    </r>
  </si>
  <si>
    <r>
      <t xml:space="preserve">Ocotea acutifolia </t>
    </r>
    <r>
      <rPr>
        <sz val="12"/>
        <color theme="1"/>
        <rFont val="Times New Roman"/>
        <family val="1"/>
      </rPr>
      <t xml:space="preserve">(Nees) Mez </t>
    </r>
  </si>
  <si>
    <r>
      <t xml:space="preserve">Ocotea dyospirifolia </t>
    </r>
    <r>
      <rPr>
        <sz val="12"/>
        <color theme="1"/>
        <rFont val="Times New Roman"/>
        <family val="1"/>
      </rPr>
      <t>(Meisn.) Mez</t>
    </r>
  </si>
  <si>
    <r>
      <t xml:space="preserve">Ocotea elegans </t>
    </r>
    <r>
      <rPr>
        <sz val="12"/>
        <color theme="1"/>
        <rFont val="Times New Roman"/>
        <family val="1"/>
      </rPr>
      <t>Mez</t>
    </r>
  </si>
  <si>
    <r>
      <t xml:space="preserve">Ocotea nutans </t>
    </r>
    <r>
      <rPr>
        <sz val="12"/>
        <color theme="1"/>
        <rFont val="Times New Roman"/>
        <family val="1"/>
      </rPr>
      <t>(Nees) Mez</t>
    </r>
    <r>
      <rPr>
        <i/>
        <sz val="12"/>
        <color theme="1"/>
        <rFont val="Times New Roman"/>
        <family val="1"/>
      </rPr>
      <t xml:space="preserve"> </t>
    </r>
  </si>
  <si>
    <r>
      <t xml:space="preserve">Ocotea puberula </t>
    </r>
    <r>
      <rPr>
        <sz val="12"/>
        <color theme="1"/>
        <rFont val="Times New Roman"/>
        <family val="1"/>
      </rPr>
      <t>(Rich.) Nees</t>
    </r>
  </si>
  <si>
    <r>
      <t xml:space="preserve">Ocotea sylvestris </t>
    </r>
    <r>
      <rPr>
        <sz val="12"/>
        <color theme="1"/>
        <rFont val="Times New Roman"/>
        <family val="1"/>
      </rPr>
      <t>Vattimo-Gil</t>
    </r>
  </si>
  <si>
    <r>
      <t xml:space="preserve">Cariniana estrellensis </t>
    </r>
    <r>
      <rPr>
        <sz val="12"/>
        <color theme="1"/>
        <rFont val="Times New Roman"/>
        <family val="1"/>
      </rPr>
      <t>(Raddi) Kuntze</t>
    </r>
  </si>
  <si>
    <r>
      <t xml:space="preserve">Strychnos brasiliensis </t>
    </r>
    <r>
      <rPr>
        <sz val="12"/>
        <color theme="1"/>
        <rFont val="Times New Roman"/>
        <family val="1"/>
      </rPr>
      <t>(Spreng.) Mart</t>
    </r>
  </si>
  <si>
    <r>
      <t xml:space="preserve">Nephrolepis cordifolia </t>
    </r>
    <r>
      <rPr>
        <sz val="12"/>
        <color rgb="FF000000"/>
        <rFont val="Times New Roman"/>
        <family val="1"/>
      </rPr>
      <t xml:space="preserve">(L.) C.Presl </t>
    </r>
  </si>
  <si>
    <r>
      <t>Tripodanthus acutifolius</t>
    </r>
    <r>
      <rPr>
        <sz val="12"/>
        <rFont val="Times New Roman"/>
        <family val="1"/>
      </rPr>
      <t xml:space="preserve"> (Ruiz &amp; Pav.) Tiegh.</t>
    </r>
  </si>
  <si>
    <r>
      <t xml:space="preserve">Lycopodium clavatum </t>
    </r>
    <r>
      <rPr>
        <sz val="12"/>
        <color rgb="FF000000"/>
        <rFont val="Times New Roman"/>
        <family val="1"/>
      </rPr>
      <t xml:space="preserve">L. </t>
    </r>
  </si>
  <si>
    <r>
      <t xml:space="preserve">Phlegmariurus acerosus </t>
    </r>
    <r>
      <rPr>
        <sz val="12"/>
        <color rgb="FF000000"/>
        <rFont val="Times New Roman"/>
        <family val="1"/>
      </rPr>
      <t>(Sw.) B. Øllg.</t>
    </r>
  </si>
  <si>
    <r>
      <t xml:space="preserve">Phlegmariurus mandiocanus </t>
    </r>
    <r>
      <rPr>
        <sz val="12"/>
        <color rgb="FF000000"/>
        <rFont val="Times New Roman"/>
        <family val="1"/>
      </rPr>
      <t>(Raddi) B. Øllg.</t>
    </r>
  </si>
  <si>
    <r>
      <t xml:space="preserve">Phlegmariurus reflexus </t>
    </r>
    <r>
      <rPr>
        <sz val="12"/>
        <color rgb="FF000000"/>
        <rFont val="Times New Roman"/>
        <family val="1"/>
      </rPr>
      <t xml:space="preserve">(Lam.) B. Øllg. </t>
    </r>
  </si>
  <si>
    <r>
      <t>Lygodium volubile</t>
    </r>
    <r>
      <rPr>
        <sz val="12"/>
        <color rgb="FF000000"/>
        <rFont val="Times New Roman"/>
        <family val="1"/>
      </rPr>
      <t xml:space="preserve"> Sw. </t>
    </r>
  </si>
  <si>
    <r>
      <t>Bunchosia pallescens</t>
    </r>
    <r>
      <rPr>
        <sz val="12"/>
        <color theme="1"/>
        <rFont val="Times New Roman"/>
        <family val="1"/>
      </rPr>
      <t xml:space="preserve"> Skottsb. </t>
    </r>
  </si>
  <si>
    <r>
      <t>Dicella nucifera</t>
    </r>
    <r>
      <rPr>
        <sz val="12"/>
        <rFont val="Times New Roman"/>
        <family val="1"/>
      </rPr>
      <t xml:space="preserve"> Chodat </t>
    </r>
  </si>
  <si>
    <r>
      <t xml:space="preserve">Heteropterys intermedia </t>
    </r>
    <r>
      <rPr>
        <sz val="12"/>
        <rFont val="Times New Roman"/>
        <family val="1"/>
      </rPr>
      <t>(A.Juss.) Griseb.</t>
    </r>
  </si>
  <si>
    <r>
      <t xml:space="preserve">Niedenzuella multiglandulosa </t>
    </r>
    <r>
      <rPr>
        <sz val="12"/>
        <rFont val="Times New Roman"/>
        <family val="1"/>
      </rPr>
      <t xml:space="preserve">(A.Juss.) W.R.Anderson </t>
    </r>
  </si>
  <si>
    <r>
      <t xml:space="preserve">Peixotoa reticulata </t>
    </r>
    <r>
      <rPr>
        <sz val="12"/>
        <rFont val="Times New Roman"/>
        <family val="1"/>
      </rPr>
      <t xml:space="preserve">Griseb. </t>
    </r>
  </si>
  <si>
    <r>
      <t xml:space="preserve">Abutilon bedfordianum </t>
    </r>
    <r>
      <rPr>
        <sz val="12"/>
        <color theme="1"/>
        <rFont val="Times New Roman"/>
        <family val="1"/>
      </rPr>
      <t xml:space="preserve">(Hook.) A.St.-Hil. &amp; Naudin </t>
    </r>
  </si>
  <si>
    <r>
      <t xml:space="preserve">Byttneria catalpifolia </t>
    </r>
    <r>
      <rPr>
        <sz val="12"/>
        <color theme="1"/>
        <rFont val="Times New Roman"/>
        <family val="1"/>
      </rPr>
      <t xml:space="preserve">Jacq. </t>
    </r>
  </si>
  <si>
    <r>
      <t xml:space="preserve">Gaya pilosa </t>
    </r>
    <r>
      <rPr>
        <sz val="12"/>
        <rFont val="Times New Roman"/>
        <family val="1"/>
      </rPr>
      <t>K.Schum.</t>
    </r>
  </si>
  <si>
    <r>
      <t xml:space="preserve">Guazuma ulmifolia </t>
    </r>
    <r>
      <rPr>
        <sz val="12"/>
        <color theme="1"/>
        <rFont val="Times New Roman"/>
        <family val="1"/>
      </rPr>
      <t>Lam.</t>
    </r>
  </si>
  <si>
    <r>
      <t xml:space="preserve">Helicteres brevispira </t>
    </r>
    <r>
      <rPr>
        <sz val="12"/>
        <color theme="1"/>
        <rFont val="Times New Roman"/>
        <family val="1"/>
      </rPr>
      <t xml:space="preserve">A.St.-Hil. </t>
    </r>
  </si>
  <si>
    <r>
      <t xml:space="preserve">Luehea divaricata </t>
    </r>
    <r>
      <rPr>
        <sz val="12"/>
        <color theme="1"/>
        <rFont val="Times New Roman"/>
        <family val="1"/>
      </rPr>
      <t>Mart</t>
    </r>
  </si>
  <si>
    <r>
      <t xml:space="preserve">Malvastrum coromandelianum </t>
    </r>
    <r>
      <rPr>
        <sz val="12"/>
        <color theme="1"/>
        <rFont val="Times New Roman"/>
        <family val="1"/>
      </rPr>
      <t xml:space="preserve">Garcke </t>
    </r>
  </si>
  <si>
    <r>
      <t xml:space="preserve">Pseudobombax longiflorum </t>
    </r>
    <r>
      <rPr>
        <sz val="12"/>
        <color theme="1"/>
        <rFont val="Times New Roman"/>
        <family val="1"/>
      </rPr>
      <t xml:space="preserve">(Mart. &amp; Zucc.) A.Robyns </t>
    </r>
  </si>
  <si>
    <r>
      <t xml:space="preserve">Sida rhombifolia </t>
    </r>
    <r>
      <rPr>
        <sz val="12"/>
        <color theme="1"/>
        <rFont val="Times New Roman"/>
        <family val="1"/>
      </rPr>
      <t xml:space="preserve">L. </t>
    </r>
  </si>
  <si>
    <r>
      <t xml:space="preserve">Sida spinosa </t>
    </r>
    <r>
      <rPr>
        <sz val="12"/>
        <color theme="1"/>
        <rFont val="Times New Roman"/>
        <family val="1"/>
      </rPr>
      <t>L.</t>
    </r>
  </si>
  <si>
    <r>
      <t xml:space="preserve">Calathea eichleri </t>
    </r>
    <r>
      <rPr>
        <sz val="12"/>
        <rFont val="Times New Roman"/>
        <family val="1"/>
      </rPr>
      <t>Petersen.</t>
    </r>
  </si>
  <si>
    <r>
      <t xml:space="preserve">Ctenanthe mülleri </t>
    </r>
    <r>
      <rPr>
        <sz val="12"/>
        <rFont val="Times New Roman"/>
        <family val="1"/>
      </rPr>
      <t>Petersen</t>
    </r>
  </si>
  <si>
    <r>
      <t xml:space="preserve">Ctenanthe lanceolata </t>
    </r>
    <r>
      <rPr>
        <sz val="12"/>
        <rFont val="Times New Roman"/>
        <family val="1"/>
      </rPr>
      <t>Petersen</t>
    </r>
  </si>
  <si>
    <r>
      <t xml:space="preserve">Danaea moritziana </t>
    </r>
    <r>
      <rPr>
        <sz val="12"/>
        <color rgb="FF000000"/>
        <rFont val="Times New Roman"/>
        <family val="1"/>
      </rPr>
      <t xml:space="preserve">C.Presl </t>
    </r>
  </si>
  <si>
    <r>
      <t>Eupodium kaulfusii</t>
    </r>
    <r>
      <rPr>
        <sz val="12"/>
        <color rgb="FF000000"/>
        <rFont val="Times New Roman"/>
        <family val="1"/>
      </rPr>
      <t xml:space="preserve"> (J.Sm.) J.Sm. </t>
    </r>
  </si>
  <si>
    <r>
      <t xml:space="preserve">Marcgravia polyantha </t>
    </r>
    <r>
      <rPr>
        <sz val="12"/>
        <color theme="1"/>
        <rFont val="Times New Roman"/>
        <family val="1"/>
      </rPr>
      <t>Delpino</t>
    </r>
  </si>
  <si>
    <r>
      <t xml:space="preserve">Leandra australis </t>
    </r>
    <r>
      <rPr>
        <sz val="12"/>
        <color theme="1"/>
        <rFont val="Times New Roman"/>
        <family val="1"/>
      </rPr>
      <t xml:space="preserve">(Cham.) Cogn. </t>
    </r>
  </si>
  <si>
    <r>
      <t xml:space="preserve">Leandra bergiana </t>
    </r>
    <r>
      <rPr>
        <sz val="12"/>
        <color theme="1"/>
        <rFont val="Times New Roman"/>
        <family val="1"/>
      </rPr>
      <t>Cogn.</t>
    </r>
  </si>
  <si>
    <r>
      <t xml:space="preserve">Leandra regnelii </t>
    </r>
    <r>
      <rPr>
        <sz val="12"/>
        <color theme="1"/>
        <rFont val="Times New Roman"/>
        <family val="1"/>
      </rPr>
      <t>(Triana) Cogn.</t>
    </r>
  </si>
  <si>
    <r>
      <t xml:space="preserve">Leandra carassana </t>
    </r>
    <r>
      <rPr>
        <sz val="12"/>
        <color theme="1"/>
        <rFont val="Times New Roman"/>
        <family val="1"/>
      </rPr>
      <t xml:space="preserve">(DC.) Cogn. </t>
    </r>
  </si>
  <si>
    <r>
      <t xml:space="preserve">Miconia cinerascens </t>
    </r>
    <r>
      <rPr>
        <sz val="12"/>
        <color theme="1"/>
        <rFont val="Times New Roman"/>
        <family val="1"/>
      </rPr>
      <t xml:space="preserve">Miq. </t>
    </r>
  </si>
  <si>
    <r>
      <t xml:space="preserve">Miconia discolor </t>
    </r>
    <r>
      <rPr>
        <sz val="12"/>
        <color theme="1"/>
        <rFont val="Times New Roman"/>
        <family val="1"/>
      </rPr>
      <t>DC.</t>
    </r>
  </si>
  <si>
    <r>
      <t xml:space="preserve">Miconia sellowiana </t>
    </r>
    <r>
      <rPr>
        <sz val="12"/>
        <color theme="1"/>
        <rFont val="Times New Roman"/>
        <family val="1"/>
      </rPr>
      <t>Naud.</t>
    </r>
  </si>
  <si>
    <r>
      <t xml:space="preserve">Miconia thezans </t>
    </r>
    <r>
      <rPr>
        <sz val="12"/>
        <rFont val="Times New Roman"/>
        <family val="1"/>
      </rPr>
      <t xml:space="preserve">(Bonpl.) Cogn. </t>
    </r>
  </si>
  <si>
    <r>
      <t xml:space="preserve">Tibouchina sellowiana </t>
    </r>
    <r>
      <rPr>
        <sz val="12"/>
        <color theme="1"/>
        <rFont val="Times New Roman"/>
        <family val="1"/>
      </rPr>
      <t>Cogn.</t>
    </r>
  </si>
  <si>
    <r>
      <t xml:space="preserve">Cedrella fissilis </t>
    </r>
    <r>
      <rPr>
        <sz val="12"/>
        <color theme="1"/>
        <rFont val="Times New Roman"/>
        <family val="1"/>
      </rPr>
      <t>Vell.</t>
    </r>
  </si>
  <si>
    <r>
      <t xml:space="preserve">Guarea guidonia </t>
    </r>
    <r>
      <rPr>
        <sz val="12"/>
        <color theme="1"/>
        <rFont val="Times New Roman"/>
        <family val="1"/>
      </rPr>
      <t xml:space="preserve">(L.) Sleumer </t>
    </r>
  </si>
  <si>
    <r>
      <t xml:space="preserve">Guarea macrophylla </t>
    </r>
    <r>
      <rPr>
        <sz val="12"/>
        <color theme="1"/>
        <rFont val="Times New Roman"/>
        <family val="1"/>
      </rPr>
      <t>Vahl.</t>
    </r>
  </si>
  <si>
    <r>
      <t xml:space="preserve">Melia azedarach </t>
    </r>
    <r>
      <rPr>
        <sz val="12"/>
        <color theme="1"/>
        <rFont val="Times New Roman"/>
        <family val="1"/>
      </rPr>
      <t>L.</t>
    </r>
  </si>
  <si>
    <r>
      <t xml:space="preserve">Trichilia casaretti </t>
    </r>
    <r>
      <rPr>
        <sz val="12"/>
        <color theme="1"/>
        <rFont val="Times New Roman"/>
        <family val="1"/>
      </rPr>
      <t>C. DC.</t>
    </r>
  </si>
  <si>
    <r>
      <t>Trichilia catigua</t>
    </r>
    <r>
      <rPr>
        <sz val="12"/>
        <color theme="1"/>
        <rFont val="Times New Roman"/>
        <family val="1"/>
      </rPr>
      <t xml:space="preserve"> A. Juss.</t>
    </r>
  </si>
  <si>
    <r>
      <t xml:space="preserve">Trichilia claussenii </t>
    </r>
    <r>
      <rPr>
        <sz val="12"/>
        <color theme="1"/>
        <rFont val="Times New Roman"/>
        <family val="1"/>
      </rPr>
      <t>C. DC.</t>
    </r>
  </si>
  <si>
    <r>
      <t xml:space="preserve">Trichilia elegans </t>
    </r>
    <r>
      <rPr>
        <sz val="12"/>
        <color theme="1"/>
        <rFont val="Times New Roman"/>
        <family val="1"/>
      </rPr>
      <t>A. Juss.</t>
    </r>
  </si>
  <si>
    <r>
      <t xml:space="preserve">Trichilia pallens </t>
    </r>
    <r>
      <rPr>
        <sz val="12"/>
        <color theme="1"/>
        <rFont val="Times New Roman"/>
        <family val="1"/>
      </rPr>
      <t>C. DC.</t>
    </r>
  </si>
  <si>
    <r>
      <t xml:space="preserve">Trichilia pallida </t>
    </r>
    <r>
      <rPr>
        <sz val="12"/>
        <color theme="1"/>
        <rFont val="Times New Roman"/>
        <family val="1"/>
      </rPr>
      <t>Sw.</t>
    </r>
  </si>
  <si>
    <r>
      <t>Trichilia silvatica</t>
    </r>
    <r>
      <rPr>
        <sz val="12"/>
        <color theme="1"/>
        <rFont val="Times New Roman"/>
        <family val="1"/>
      </rPr>
      <t xml:space="preserve"> C.DC. </t>
    </r>
  </si>
  <si>
    <r>
      <t xml:space="preserve">Hennecartia omphalandra </t>
    </r>
    <r>
      <rPr>
        <sz val="12"/>
        <color theme="1"/>
        <rFont val="Times New Roman"/>
        <family val="1"/>
      </rPr>
      <t>Poiss</t>
    </r>
  </si>
  <si>
    <r>
      <t xml:space="preserve">Mollinedia clavigera </t>
    </r>
    <r>
      <rPr>
        <sz val="12"/>
        <color theme="1"/>
        <rFont val="Times New Roman"/>
        <family val="1"/>
      </rPr>
      <t>Tul.</t>
    </r>
  </si>
  <si>
    <r>
      <t xml:space="preserve">Mollinedia elegans </t>
    </r>
    <r>
      <rPr>
        <sz val="12"/>
        <color theme="1"/>
        <rFont val="Times New Roman"/>
        <family val="1"/>
      </rPr>
      <t>Tul.</t>
    </r>
  </si>
  <si>
    <r>
      <t xml:space="preserve">Dorstenia tenuis </t>
    </r>
    <r>
      <rPr>
        <sz val="12"/>
        <rFont val="Times New Roman"/>
        <family val="1"/>
      </rPr>
      <t xml:space="preserve">Bonpl. ex Bureau </t>
    </r>
  </si>
  <si>
    <r>
      <t xml:space="preserve">Ficus glabra </t>
    </r>
    <r>
      <rPr>
        <sz val="12"/>
        <color theme="1"/>
        <rFont val="Times New Roman"/>
        <family val="1"/>
      </rPr>
      <t>Vell.</t>
    </r>
  </si>
  <si>
    <r>
      <t xml:space="preserve">Ficus guaranitica </t>
    </r>
    <r>
      <rPr>
        <sz val="12"/>
        <color theme="1"/>
        <rFont val="Times New Roman"/>
        <family val="1"/>
      </rPr>
      <t>Chodat</t>
    </r>
  </si>
  <si>
    <r>
      <t xml:space="preserve">Ficus hirsuta </t>
    </r>
    <r>
      <rPr>
        <sz val="12"/>
        <color theme="1"/>
        <rFont val="Times New Roman"/>
        <family val="1"/>
      </rPr>
      <t xml:space="preserve">Schott </t>
    </r>
  </si>
  <si>
    <r>
      <t xml:space="preserve">Ficus insipida </t>
    </r>
    <r>
      <rPr>
        <sz val="12"/>
        <color theme="1"/>
        <rFont val="Times New Roman"/>
        <family val="1"/>
      </rPr>
      <t>Willd.</t>
    </r>
  </si>
  <si>
    <r>
      <t xml:space="preserve">Ficus luschnathiana </t>
    </r>
    <r>
      <rPr>
        <sz val="12"/>
        <color theme="1"/>
        <rFont val="Times New Roman"/>
        <family val="1"/>
      </rPr>
      <t>(Miq.) Miq.</t>
    </r>
  </si>
  <si>
    <r>
      <t xml:space="preserve">Maclura tinctoria </t>
    </r>
    <r>
      <rPr>
        <sz val="12"/>
        <color theme="1"/>
        <rFont val="Times New Roman"/>
        <family val="1"/>
      </rPr>
      <t>L.</t>
    </r>
  </si>
  <si>
    <r>
      <t>Sorocea bonplandii</t>
    </r>
    <r>
      <rPr>
        <sz val="12"/>
        <color theme="1"/>
        <rFont val="Times New Roman"/>
        <family val="1"/>
      </rPr>
      <t xml:space="preserve"> (Baill.) Bürger, Lanj. &amp; Boer</t>
    </r>
  </si>
  <si>
    <r>
      <t xml:space="preserve">Myrsine coriacea </t>
    </r>
    <r>
      <rPr>
        <sz val="12"/>
        <color theme="1"/>
        <rFont val="Times New Roman"/>
        <family val="1"/>
      </rPr>
      <t>(Sw.) R. Br.</t>
    </r>
  </si>
  <si>
    <r>
      <t xml:space="preserve">Myrsine gardneriana </t>
    </r>
    <r>
      <rPr>
        <sz val="12"/>
        <color theme="1"/>
        <rFont val="Times New Roman"/>
        <family val="1"/>
      </rPr>
      <t>A.DC.</t>
    </r>
  </si>
  <si>
    <r>
      <t xml:space="preserve">Myrsine umbellata </t>
    </r>
    <r>
      <rPr>
        <sz val="12"/>
        <color theme="1"/>
        <rFont val="Times New Roman"/>
        <family val="1"/>
      </rPr>
      <t>Mart.</t>
    </r>
  </si>
  <si>
    <r>
      <t xml:space="preserve">Blepharocalyx salicifolius </t>
    </r>
    <r>
      <rPr>
        <sz val="12"/>
        <color theme="1"/>
        <rFont val="Times New Roman"/>
        <family val="1"/>
      </rPr>
      <t>(Kunth) O. Berg</t>
    </r>
  </si>
  <si>
    <r>
      <t xml:space="preserve">Calyptranthes concinna </t>
    </r>
    <r>
      <rPr>
        <sz val="12"/>
        <color theme="1"/>
        <rFont val="Times New Roman"/>
        <family val="1"/>
      </rPr>
      <t>DC.</t>
    </r>
  </si>
  <si>
    <r>
      <t xml:space="preserve">Calyptranthes grandifolia </t>
    </r>
    <r>
      <rPr>
        <sz val="12"/>
        <color theme="1"/>
        <rFont val="Times New Roman"/>
        <family val="1"/>
      </rPr>
      <t>O.Berg</t>
    </r>
  </si>
  <si>
    <r>
      <t xml:space="preserve">Campomanesia eugenioides </t>
    </r>
    <r>
      <rPr>
        <sz val="12"/>
        <color theme="1"/>
        <rFont val="Times New Roman"/>
        <family val="1"/>
      </rPr>
      <t>(Cambess.) O. Berg</t>
    </r>
  </si>
  <si>
    <r>
      <t xml:space="preserve">Campomanesia guaviroba </t>
    </r>
    <r>
      <rPr>
        <sz val="12"/>
        <color theme="1"/>
        <rFont val="Times New Roman"/>
        <family val="1"/>
      </rPr>
      <t>(DC.) Kiaersk.</t>
    </r>
  </si>
  <si>
    <r>
      <t xml:space="preserve">Campomanesia guazumifolia </t>
    </r>
    <r>
      <rPr>
        <sz val="12"/>
        <color theme="1"/>
        <rFont val="Times New Roman"/>
        <family val="1"/>
      </rPr>
      <t>(Cambess.) O.Berg</t>
    </r>
  </si>
  <si>
    <r>
      <t xml:space="preserve">Campomanesia xanthocarpa </t>
    </r>
    <r>
      <rPr>
        <sz val="12"/>
        <color theme="1"/>
        <rFont val="Times New Roman"/>
        <family val="1"/>
      </rPr>
      <t>O. Berg</t>
    </r>
  </si>
  <si>
    <r>
      <t xml:space="preserve">Eugenia blastantha </t>
    </r>
    <r>
      <rPr>
        <sz val="12"/>
        <color theme="1"/>
        <rFont val="Times New Roman"/>
        <family val="1"/>
      </rPr>
      <t xml:space="preserve">(O.Berg) D.Legrand </t>
    </r>
  </si>
  <si>
    <r>
      <t xml:space="preserve">Eugenia brasiliensis </t>
    </r>
    <r>
      <rPr>
        <sz val="12"/>
        <color theme="1"/>
        <rFont val="Times New Roman"/>
        <family val="1"/>
      </rPr>
      <t xml:space="preserve">Lam. </t>
    </r>
  </si>
  <si>
    <r>
      <t>Eugenia burkartiana</t>
    </r>
    <r>
      <rPr>
        <sz val="12"/>
        <color theme="1"/>
        <rFont val="Times New Roman"/>
        <family val="1"/>
      </rPr>
      <t xml:space="preserve"> (D.Legrand) D.Legrand </t>
    </r>
  </si>
  <si>
    <r>
      <t xml:space="preserve">Eugenia florida </t>
    </r>
    <r>
      <rPr>
        <sz val="12"/>
        <color theme="1"/>
        <rFont val="Times New Roman"/>
        <family val="1"/>
      </rPr>
      <t xml:space="preserve">DC. </t>
    </r>
  </si>
  <si>
    <r>
      <t xml:space="preserve">Eugenia involucrata </t>
    </r>
    <r>
      <rPr>
        <sz val="12"/>
        <color theme="1"/>
        <rFont val="Times New Roman"/>
        <family val="1"/>
      </rPr>
      <t>DC.</t>
    </r>
  </si>
  <si>
    <r>
      <t xml:space="preserve">Eugenia moraviana </t>
    </r>
    <r>
      <rPr>
        <sz val="12"/>
        <color theme="1"/>
        <rFont val="Times New Roman"/>
        <family val="1"/>
      </rPr>
      <t xml:space="preserve"> O.Berg </t>
    </r>
  </si>
  <si>
    <r>
      <t xml:space="preserve">Eugenia neoverrucosa </t>
    </r>
    <r>
      <rPr>
        <sz val="12"/>
        <color theme="1"/>
        <rFont val="Times New Roman"/>
        <family val="1"/>
      </rPr>
      <t>Sobral</t>
    </r>
  </si>
  <si>
    <r>
      <t xml:space="preserve">Eugenia pluriflora </t>
    </r>
    <r>
      <rPr>
        <sz val="12"/>
        <color theme="1"/>
        <rFont val="Times New Roman"/>
        <family val="1"/>
      </rPr>
      <t xml:space="preserve">DC. </t>
    </r>
  </si>
  <si>
    <r>
      <t xml:space="preserve">Eugenia pyriformis </t>
    </r>
    <r>
      <rPr>
        <sz val="12"/>
        <color theme="1"/>
        <rFont val="Times New Roman"/>
        <family val="1"/>
      </rPr>
      <t>Cambess.</t>
    </r>
  </si>
  <si>
    <r>
      <t xml:space="preserve">Eugenia speciosa </t>
    </r>
    <r>
      <rPr>
        <sz val="12"/>
        <rFont val="Times New Roman"/>
        <family val="1"/>
      </rPr>
      <t xml:space="preserve">Cambess. </t>
    </r>
  </si>
  <si>
    <r>
      <t xml:space="preserve">Eugenia uniflora </t>
    </r>
    <r>
      <rPr>
        <sz val="12"/>
        <color theme="1"/>
        <rFont val="Times New Roman"/>
        <family val="1"/>
      </rPr>
      <t>L.</t>
    </r>
  </si>
  <si>
    <r>
      <t xml:space="preserve">Eugenia uruguayensis </t>
    </r>
    <r>
      <rPr>
        <sz val="12"/>
        <rFont val="Times New Roman"/>
        <family val="1"/>
      </rPr>
      <t xml:space="preserve">Cambess. </t>
    </r>
  </si>
  <si>
    <r>
      <t xml:space="preserve">Gomidesia palustris </t>
    </r>
    <r>
      <rPr>
        <sz val="12"/>
        <rFont val="Times New Roman"/>
        <family val="1"/>
      </rPr>
      <t xml:space="preserve">DC. </t>
    </r>
  </si>
  <si>
    <r>
      <t xml:space="preserve">Myrceugenia euosma </t>
    </r>
    <r>
      <rPr>
        <sz val="12"/>
        <color theme="1"/>
        <rFont val="Times New Roman"/>
        <family val="1"/>
      </rPr>
      <t>(O. Berg) D. Legrand</t>
    </r>
  </si>
  <si>
    <r>
      <t xml:space="preserve">Myrceugenia miersiana </t>
    </r>
    <r>
      <rPr>
        <sz val="12"/>
        <color theme="1"/>
        <rFont val="Times New Roman"/>
        <family val="1"/>
      </rPr>
      <t>(Gardn.) D. Legrand &amp; Kausel</t>
    </r>
  </si>
  <si>
    <r>
      <t xml:space="preserve">Myrcia albescens </t>
    </r>
    <r>
      <rPr>
        <sz val="12"/>
        <rFont val="Times New Roman"/>
        <family val="1"/>
      </rPr>
      <t>L.</t>
    </r>
  </si>
  <si>
    <r>
      <t>Myrcia anacardiifolia</t>
    </r>
    <r>
      <rPr>
        <sz val="12"/>
        <rFont val="Times New Roman"/>
        <family val="1"/>
      </rPr>
      <t xml:space="preserve"> Gardner </t>
    </r>
  </si>
  <si>
    <r>
      <t xml:space="preserve">Myrcia </t>
    </r>
    <r>
      <rPr>
        <sz val="12"/>
        <rFont val="Times New Roman"/>
        <family val="1"/>
      </rPr>
      <t>cf</t>
    </r>
    <r>
      <rPr>
        <i/>
        <sz val="12"/>
        <rFont val="Times New Roman"/>
        <family val="1"/>
      </rPr>
      <t xml:space="preserve"> laruotteana </t>
    </r>
    <r>
      <rPr>
        <sz val="12"/>
        <rFont val="Times New Roman"/>
        <family val="1"/>
      </rPr>
      <t xml:space="preserve">Cambess </t>
    </r>
  </si>
  <si>
    <r>
      <t>Myrcia guianensis</t>
    </r>
    <r>
      <rPr>
        <sz val="12"/>
        <rFont val="Times New Roman"/>
        <family val="1"/>
      </rPr>
      <t xml:space="preserve"> (Aubl.) DC. </t>
    </r>
  </si>
  <si>
    <r>
      <t>Myrcia multiflora</t>
    </r>
    <r>
      <rPr>
        <sz val="12"/>
        <color theme="1"/>
        <rFont val="Times New Roman"/>
        <family val="1"/>
      </rPr>
      <t xml:space="preserve">(Lam.) DC. </t>
    </r>
  </si>
  <si>
    <r>
      <t xml:space="preserve">Myrcia retorta </t>
    </r>
    <r>
      <rPr>
        <sz val="12"/>
        <color theme="1"/>
        <rFont val="Times New Roman"/>
        <family val="1"/>
      </rPr>
      <t>Cambess</t>
    </r>
  </si>
  <si>
    <r>
      <t xml:space="preserve">Myrcia rostrata </t>
    </r>
    <r>
      <rPr>
        <sz val="12"/>
        <color theme="1"/>
        <rFont val="Times New Roman"/>
        <family val="1"/>
      </rPr>
      <t>DC.</t>
    </r>
  </si>
  <si>
    <r>
      <t xml:space="preserve">Myrcia splendens </t>
    </r>
    <r>
      <rPr>
        <sz val="12"/>
        <color theme="1"/>
        <rFont val="Times New Roman"/>
        <family val="1"/>
      </rPr>
      <t xml:space="preserve">(Sw.) DC. </t>
    </r>
  </si>
  <si>
    <r>
      <t>Myrcianthes gigantea</t>
    </r>
    <r>
      <rPr>
        <sz val="12"/>
        <color theme="1"/>
        <rFont val="Times New Roman"/>
        <family val="1"/>
      </rPr>
      <t xml:space="preserve"> (D. Legrand) D. Legrand</t>
    </r>
  </si>
  <si>
    <r>
      <t xml:space="preserve">Myrcianthes pungens </t>
    </r>
    <r>
      <rPr>
        <sz val="12"/>
        <color theme="1"/>
        <rFont val="Times New Roman"/>
        <family val="1"/>
      </rPr>
      <t xml:space="preserve">(O.Berg) D. Legrand </t>
    </r>
  </si>
  <si>
    <r>
      <t xml:space="preserve">Myrciaria cuspidata </t>
    </r>
    <r>
      <rPr>
        <sz val="12"/>
        <color theme="1"/>
        <rFont val="Times New Roman"/>
        <family val="1"/>
      </rPr>
      <t xml:space="preserve">O.Berg </t>
    </r>
  </si>
  <si>
    <r>
      <t>Myrciaria deliculata</t>
    </r>
    <r>
      <rPr>
        <sz val="12"/>
        <color theme="1"/>
        <rFont val="Times New Roman"/>
        <family val="1"/>
      </rPr>
      <t xml:space="preserve"> (DC.) O. Berg</t>
    </r>
  </si>
  <si>
    <r>
      <t xml:space="preserve">Neomitranthes glomerata </t>
    </r>
    <r>
      <rPr>
        <sz val="12"/>
        <color theme="1"/>
        <rFont val="Times New Roman"/>
        <family val="1"/>
      </rPr>
      <t xml:space="preserve">(D.Legrand) D.Legrand. </t>
    </r>
  </si>
  <si>
    <r>
      <t xml:space="preserve">Plinia rivularis </t>
    </r>
    <r>
      <rPr>
        <sz val="12"/>
        <color theme="1"/>
        <rFont val="Times New Roman"/>
        <family val="1"/>
      </rPr>
      <t>(Cambess.) Rotman</t>
    </r>
  </si>
  <si>
    <r>
      <t xml:space="preserve">Plinia trunciflora </t>
    </r>
    <r>
      <rPr>
        <sz val="12"/>
        <color theme="1"/>
        <rFont val="Times New Roman"/>
        <family val="1"/>
      </rPr>
      <t>(O. Berg) Kausel</t>
    </r>
  </si>
  <si>
    <r>
      <t xml:space="preserve">Psidium cattleyanum </t>
    </r>
    <r>
      <rPr>
        <sz val="12"/>
        <color theme="1"/>
        <rFont val="Times New Roman"/>
        <family val="1"/>
      </rPr>
      <t>Sabine</t>
    </r>
  </si>
  <si>
    <r>
      <t>Psidium guajava</t>
    </r>
    <r>
      <rPr>
        <sz val="12"/>
        <color theme="1"/>
        <rFont val="Times New Roman"/>
        <family val="1"/>
      </rPr>
      <t xml:space="preserve"> L.</t>
    </r>
  </si>
  <si>
    <r>
      <t xml:space="preserve">Siphoneugena crassifolia </t>
    </r>
    <r>
      <rPr>
        <sz val="12"/>
        <color theme="1"/>
        <rFont val="Times New Roman"/>
        <family val="1"/>
      </rPr>
      <t xml:space="preserve">(DC.) Proença &amp; Sobral </t>
    </r>
  </si>
  <si>
    <r>
      <t xml:space="preserve">Guapira hirsuta </t>
    </r>
    <r>
      <rPr>
        <sz val="12"/>
        <color theme="1"/>
        <rFont val="Times New Roman"/>
        <family val="1"/>
      </rPr>
      <t>(Choisy) Lundell</t>
    </r>
  </si>
  <si>
    <r>
      <t xml:space="preserve">Guapira opposita </t>
    </r>
    <r>
      <rPr>
        <sz val="12"/>
        <color theme="1"/>
        <rFont val="Times New Roman"/>
        <family val="1"/>
      </rPr>
      <t>(Vell.) Reitz</t>
    </r>
  </si>
  <si>
    <r>
      <t xml:space="preserve">Pisonia ambigua </t>
    </r>
    <r>
      <rPr>
        <sz val="12"/>
        <color theme="1"/>
        <rFont val="Times New Roman"/>
        <family val="1"/>
      </rPr>
      <t>Heimerl</t>
    </r>
  </si>
  <si>
    <r>
      <t xml:space="preserve">Ouratea parviflora </t>
    </r>
    <r>
      <rPr>
        <sz val="12"/>
        <color theme="1"/>
        <rFont val="Times New Roman"/>
        <family val="1"/>
      </rPr>
      <t>(DC.) Baill.</t>
    </r>
  </si>
  <si>
    <r>
      <t xml:space="preserve">Chionanthus filiformis </t>
    </r>
    <r>
      <rPr>
        <sz val="12"/>
        <color theme="1"/>
        <rFont val="Times New Roman"/>
        <family val="1"/>
      </rPr>
      <t>(Vell.) P.S. Green</t>
    </r>
  </si>
  <si>
    <r>
      <t xml:space="preserve">Ludwigia leptocarpa </t>
    </r>
    <r>
      <rPr>
        <sz val="12"/>
        <color theme="1"/>
        <rFont val="Times New Roman"/>
        <family val="1"/>
      </rPr>
      <t>(Nutt.) Hara.</t>
    </r>
  </si>
  <si>
    <r>
      <t>Acianthera aphthosa</t>
    </r>
    <r>
      <rPr>
        <sz val="12"/>
        <color theme="1"/>
        <rFont val="Times New Roman"/>
        <family val="1"/>
      </rPr>
      <t xml:space="preserve"> (Lindl.) Pridgeon &amp; M.W.Chase</t>
    </r>
    <r>
      <rPr>
        <i/>
        <sz val="12"/>
        <color theme="1"/>
        <rFont val="Times New Roman"/>
        <family val="1"/>
      </rPr>
      <t xml:space="preserve"> </t>
    </r>
  </si>
  <si>
    <r>
      <t xml:space="preserve">Acianthera hygrophila </t>
    </r>
    <r>
      <rPr>
        <sz val="12"/>
        <color theme="1"/>
        <rFont val="Times New Roman"/>
        <family val="1"/>
      </rPr>
      <t xml:space="preserve">(Barb. Rodr.) Pridgeon &amp; M.W.Chase </t>
    </r>
  </si>
  <si>
    <r>
      <t xml:space="preserve">Acianthera aff ramosa </t>
    </r>
    <r>
      <rPr>
        <sz val="12"/>
        <color theme="1"/>
        <rFont val="Times New Roman"/>
        <family val="1"/>
      </rPr>
      <t xml:space="preserve">(Barb.Rodr.) F.Barros </t>
    </r>
  </si>
  <si>
    <r>
      <t xml:space="preserve">Anathallis marginata </t>
    </r>
    <r>
      <rPr>
        <sz val="12"/>
        <color theme="1"/>
        <rFont val="Times New Roman"/>
        <family val="1"/>
      </rPr>
      <t xml:space="preserve">(Barb.Rodr.) F.Barros &amp; Barberena </t>
    </r>
  </si>
  <si>
    <r>
      <t>Baptistonia cornigera</t>
    </r>
    <r>
      <rPr>
        <sz val="12"/>
        <rFont val="Times New Roman"/>
        <family val="1"/>
      </rPr>
      <t xml:space="preserve"> (Lindl.) M.W.Chase &amp; N.H.Williams </t>
    </r>
  </si>
  <si>
    <r>
      <t xml:space="preserve">Baptistonia lietzei </t>
    </r>
    <r>
      <rPr>
        <sz val="12"/>
        <rFont val="Times New Roman"/>
        <family val="1"/>
      </rPr>
      <t xml:space="preserve">(Regel) Chiron &amp; V.P.Castro </t>
    </r>
  </si>
  <si>
    <r>
      <t xml:space="preserve">Brasiliorchis marginata </t>
    </r>
    <r>
      <rPr>
        <sz val="12"/>
        <color theme="1"/>
        <rFont val="Times New Roman"/>
        <family val="1"/>
      </rPr>
      <t>(Lindl.) R.B.Singer et al.</t>
    </r>
  </si>
  <si>
    <r>
      <t xml:space="preserve">Bulbophyllum tripetalum </t>
    </r>
    <r>
      <rPr>
        <sz val="12"/>
        <color theme="1"/>
        <rFont val="Times New Roman"/>
        <family val="1"/>
      </rPr>
      <t xml:space="preserve">Lindl. </t>
    </r>
  </si>
  <si>
    <r>
      <t xml:space="preserve">Christensonella cf paranaensis </t>
    </r>
    <r>
      <rPr>
        <sz val="12"/>
        <color theme="1"/>
        <rFont val="Times New Roman"/>
        <family val="1"/>
      </rPr>
      <t xml:space="preserve">(Barb.Rodr.) S.Koehler </t>
    </r>
  </si>
  <si>
    <r>
      <t xml:space="preserve">Coppensia flexuosa  </t>
    </r>
    <r>
      <rPr>
        <sz val="12"/>
        <color theme="1"/>
        <rFont val="Times New Roman"/>
        <family val="1"/>
      </rPr>
      <t xml:space="preserve">(Sims) M.W.Chase &amp; N.H.Williams </t>
    </r>
  </si>
  <si>
    <r>
      <t xml:space="preserve">Coppensia longicorna </t>
    </r>
    <r>
      <rPr>
        <sz val="12"/>
        <color theme="1"/>
        <rFont val="Times New Roman"/>
        <family val="1"/>
      </rPr>
      <t xml:space="preserve">(Mutel) F.Barros &amp; V.T.Rodrigues </t>
    </r>
  </si>
  <si>
    <r>
      <t>Corymborkis flava</t>
    </r>
    <r>
      <rPr>
        <sz val="12"/>
        <rFont val="Times New Roman"/>
        <family val="1"/>
      </rPr>
      <t xml:space="preserve"> (SW.) Kuntze </t>
    </r>
  </si>
  <si>
    <r>
      <t xml:space="preserve">Cyclopogon elatus </t>
    </r>
    <r>
      <rPr>
        <sz val="12"/>
        <rFont val="Times New Roman"/>
        <family val="1"/>
      </rPr>
      <t>(Sw.) Schltr.</t>
    </r>
    <r>
      <rPr>
        <b/>
        <i/>
        <sz val="12"/>
        <rFont val="Times New Roman"/>
        <family val="1"/>
      </rPr>
      <t xml:space="preserve"> </t>
    </r>
  </si>
  <si>
    <r>
      <t xml:space="preserve">Cyclopogon warmingii </t>
    </r>
    <r>
      <rPr>
        <sz val="12"/>
        <rFont val="Times New Roman"/>
        <family val="1"/>
      </rPr>
      <t xml:space="preserve">(Rchb.f.) Schltr. </t>
    </r>
  </si>
  <si>
    <r>
      <t>Cyclopogon congestus</t>
    </r>
    <r>
      <rPr>
        <sz val="12"/>
        <rFont val="Times New Roman"/>
        <family val="1"/>
      </rPr>
      <t xml:space="preserve"> (Vell.) Hoehne</t>
    </r>
  </si>
  <si>
    <r>
      <t xml:space="preserve">Eulophia alta </t>
    </r>
    <r>
      <rPr>
        <sz val="12"/>
        <rFont val="Times New Roman"/>
        <family val="1"/>
      </rPr>
      <t xml:space="preserve">(L.) Fawc. &amp; Rendle </t>
    </r>
  </si>
  <si>
    <r>
      <t xml:space="preserve">Govenia utriculata </t>
    </r>
    <r>
      <rPr>
        <sz val="12"/>
        <color theme="1"/>
        <rFont val="Times New Roman"/>
        <family val="1"/>
      </rPr>
      <t>(Sw.) Lindl.</t>
    </r>
  </si>
  <si>
    <r>
      <t xml:space="preserve">Heterotaxis valenzuelana </t>
    </r>
    <r>
      <rPr>
        <sz val="12"/>
        <color theme="1"/>
        <rFont val="Times New Roman"/>
        <family val="1"/>
      </rPr>
      <t xml:space="preserve">(A.Rich.) F.Barros </t>
    </r>
  </si>
  <si>
    <r>
      <t xml:space="preserve">Isabelia pulchella </t>
    </r>
    <r>
      <rPr>
        <sz val="12"/>
        <color theme="1"/>
        <rFont val="Times New Roman"/>
        <family val="1"/>
      </rPr>
      <t>(Kraenzl.) Senghas &amp; Teusch.</t>
    </r>
  </si>
  <si>
    <r>
      <t>Mesadenella cuspidata</t>
    </r>
    <r>
      <rPr>
        <sz val="12"/>
        <color theme="1"/>
        <rFont val="Times New Roman"/>
        <family val="1"/>
      </rPr>
      <t xml:space="preserve"> (Lindl.) Garay</t>
    </r>
  </si>
  <si>
    <r>
      <t xml:space="preserve">Oeceoclades maculata </t>
    </r>
    <r>
      <rPr>
        <sz val="12"/>
        <color theme="1"/>
        <rFont val="Times New Roman"/>
        <family val="1"/>
      </rPr>
      <t xml:space="preserve">(Lindl.) Lindl. </t>
    </r>
  </si>
  <si>
    <r>
      <t xml:space="preserve">Phymatidium delicatum </t>
    </r>
    <r>
      <rPr>
        <sz val="12"/>
        <color theme="1"/>
        <rFont val="Times New Roman"/>
        <family val="1"/>
      </rPr>
      <t>Lindl.</t>
    </r>
  </si>
  <si>
    <r>
      <t>Sacoila lanceolata</t>
    </r>
    <r>
      <rPr>
        <sz val="12"/>
        <rFont val="Times New Roman"/>
        <family val="1"/>
      </rPr>
      <t xml:space="preserve"> (Aubl.) Garay</t>
    </r>
  </si>
  <si>
    <r>
      <t xml:space="preserve">Sarcoglottis ventricosa </t>
    </r>
    <r>
      <rPr>
        <sz val="12"/>
        <rFont val="Times New Roman"/>
        <family val="1"/>
      </rPr>
      <t xml:space="preserve">(Vell.) Hoehne </t>
    </r>
  </si>
  <si>
    <r>
      <t xml:space="preserve">Sauroglossum nitidum  </t>
    </r>
    <r>
      <rPr>
        <sz val="12"/>
        <color theme="1"/>
        <rFont val="Times New Roman"/>
        <family val="1"/>
      </rPr>
      <t>(Vell.) Schltr.</t>
    </r>
  </si>
  <si>
    <r>
      <t xml:space="preserve">Specklinia podoglossa </t>
    </r>
    <r>
      <rPr>
        <sz val="12"/>
        <color theme="1"/>
        <rFont val="Times New Roman"/>
        <family val="1"/>
      </rPr>
      <t xml:space="preserve">(Hoehne) Luer </t>
    </r>
  </si>
  <si>
    <r>
      <t>Stigmatosema polyaden</t>
    </r>
    <r>
      <rPr>
        <sz val="12"/>
        <color theme="1"/>
        <rFont val="Times New Roman"/>
        <family val="1"/>
      </rPr>
      <t xml:space="preserve"> (Vell.) Rocha &amp; Waechter</t>
    </r>
  </si>
  <si>
    <r>
      <t xml:space="preserve">Warrea warreana </t>
    </r>
    <r>
      <rPr>
        <sz val="12"/>
        <color theme="1"/>
        <rFont val="Times New Roman"/>
        <family val="1"/>
      </rPr>
      <t>(Lodd. ex Lindl.) C.Schweinf.</t>
    </r>
  </si>
  <si>
    <r>
      <t xml:space="preserve">Zigostates lunata </t>
    </r>
    <r>
      <rPr>
        <sz val="12"/>
        <color theme="1"/>
        <rFont val="Times New Roman"/>
        <family val="1"/>
      </rPr>
      <t>Lindley</t>
    </r>
  </si>
  <si>
    <r>
      <t xml:space="preserve">Osmunda regalis </t>
    </r>
    <r>
      <rPr>
        <sz val="12"/>
        <color rgb="FF000000"/>
        <rFont val="Times New Roman"/>
        <family val="1"/>
      </rPr>
      <t>L.</t>
    </r>
  </si>
  <si>
    <r>
      <t>Oxalis corniculata</t>
    </r>
    <r>
      <rPr>
        <sz val="12"/>
        <color theme="1"/>
        <rFont val="Times New Roman"/>
        <family val="1"/>
      </rPr>
      <t xml:space="preserve"> L.</t>
    </r>
  </si>
  <si>
    <r>
      <t xml:space="preserve">Passiflora alata </t>
    </r>
    <r>
      <rPr>
        <sz val="12"/>
        <color theme="1"/>
        <rFont val="Times New Roman"/>
        <family val="1"/>
      </rPr>
      <t>Curtis</t>
    </r>
  </si>
  <si>
    <r>
      <t xml:space="preserve">Passiflora amethystina </t>
    </r>
    <r>
      <rPr>
        <sz val="12"/>
        <color theme="1"/>
        <rFont val="Times New Roman"/>
        <family val="1"/>
      </rPr>
      <t>J.C.Mikan</t>
    </r>
  </si>
  <si>
    <r>
      <t xml:space="preserve">Passiflora capsularis </t>
    </r>
    <r>
      <rPr>
        <sz val="12"/>
        <color theme="1"/>
        <rFont val="Times New Roman"/>
        <family val="1"/>
      </rPr>
      <t>L.</t>
    </r>
  </si>
  <si>
    <r>
      <t xml:space="preserve">Passiflora cervii </t>
    </r>
    <r>
      <rPr>
        <sz val="12"/>
        <color theme="1"/>
        <rFont val="Times New Roman"/>
        <family val="1"/>
      </rPr>
      <t>Milward-de-Azevedo</t>
    </r>
  </si>
  <si>
    <r>
      <t xml:space="preserve">Passiflora edulis </t>
    </r>
    <r>
      <rPr>
        <sz val="12"/>
        <color theme="1"/>
        <rFont val="Times New Roman"/>
        <family val="1"/>
      </rPr>
      <t xml:space="preserve">Sims </t>
    </r>
  </si>
  <si>
    <r>
      <t xml:space="preserve">Pera glabrata </t>
    </r>
    <r>
      <rPr>
        <sz val="12"/>
        <color theme="1"/>
        <rFont val="Times New Roman"/>
        <family val="1"/>
      </rPr>
      <t xml:space="preserve">(Schott) Poepp. ex Baill. </t>
    </r>
  </si>
  <si>
    <r>
      <t>Savia dictyocarpa</t>
    </r>
    <r>
      <rPr>
        <sz val="12"/>
        <rFont val="Times New Roman"/>
        <family val="1"/>
      </rPr>
      <t xml:space="preserve"> Müll.Arg. </t>
    </r>
  </si>
  <si>
    <r>
      <t xml:space="preserve">Gallesia integrifolia </t>
    </r>
    <r>
      <rPr>
        <sz val="12"/>
        <color theme="1"/>
        <rFont val="Times New Roman"/>
        <family val="1"/>
      </rPr>
      <t>(spreng.) Harms</t>
    </r>
  </si>
  <si>
    <r>
      <t xml:space="preserve">Phytolacca americana </t>
    </r>
    <r>
      <rPr>
        <sz val="12"/>
        <color theme="1"/>
        <rFont val="Times New Roman"/>
        <family val="1"/>
      </rPr>
      <t>L.</t>
    </r>
  </si>
  <si>
    <r>
      <t xml:space="preserve">Phytolacca dioica </t>
    </r>
    <r>
      <rPr>
        <sz val="12"/>
        <color theme="1"/>
        <rFont val="Times New Roman"/>
        <family val="1"/>
      </rPr>
      <t>L.</t>
    </r>
  </si>
  <si>
    <r>
      <t xml:space="preserve">Seguieria aculeata </t>
    </r>
    <r>
      <rPr>
        <sz val="12"/>
        <color theme="1"/>
        <rFont val="Times New Roman"/>
        <family val="1"/>
      </rPr>
      <t>Jacq.</t>
    </r>
  </si>
  <si>
    <r>
      <t xml:space="preserve">Seguieria floribunda </t>
    </r>
    <r>
      <rPr>
        <sz val="12"/>
        <color theme="1"/>
        <rFont val="Times New Roman"/>
        <family val="1"/>
      </rPr>
      <t>Benth.</t>
    </r>
  </si>
  <si>
    <r>
      <t xml:space="preserve">Picramnia ramiflora </t>
    </r>
    <r>
      <rPr>
        <sz val="12"/>
        <color theme="1"/>
        <rFont val="Times New Roman"/>
        <family val="1"/>
      </rPr>
      <t>Planch.</t>
    </r>
  </si>
  <si>
    <r>
      <rPr>
        <i/>
        <sz val="12"/>
        <color theme="1"/>
        <rFont val="Times New Roman"/>
        <family val="1"/>
      </rPr>
      <t>Peperomia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 xml:space="preserve">glabella </t>
    </r>
    <r>
      <rPr>
        <sz val="12"/>
        <color theme="1"/>
        <rFont val="Times New Roman"/>
        <family val="1"/>
      </rPr>
      <t>(Sw.) A. Dietr.</t>
    </r>
  </si>
  <si>
    <r>
      <t xml:space="preserve">Peperomia hydrocotyloides </t>
    </r>
    <r>
      <rPr>
        <sz val="12"/>
        <color theme="1"/>
        <rFont val="Times New Roman"/>
        <family val="1"/>
      </rPr>
      <t xml:space="preserve">Yunck. </t>
    </r>
  </si>
  <si>
    <r>
      <rPr>
        <i/>
        <sz val="12"/>
        <color theme="1"/>
        <rFont val="Times New Roman"/>
        <family val="1"/>
      </rPr>
      <t>Peperomia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 xml:space="preserve">pereskiaefolia </t>
    </r>
    <r>
      <rPr>
        <sz val="12"/>
        <color theme="1"/>
        <rFont val="Times New Roman"/>
        <family val="1"/>
      </rPr>
      <t xml:space="preserve">(Jacq.) Kunth </t>
    </r>
  </si>
  <si>
    <r>
      <t xml:space="preserve">Peperomia transparens </t>
    </r>
    <r>
      <rPr>
        <sz val="12"/>
        <color theme="1"/>
        <rFont val="Times New Roman"/>
        <family val="1"/>
      </rPr>
      <t xml:space="preserve">Miq. </t>
    </r>
  </si>
  <si>
    <r>
      <t>Piper arboreum</t>
    </r>
    <r>
      <rPr>
        <sz val="12"/>
        <color theme="1"/>
        <rFont val="Times New Roman"/>
        <family val="1"/>
      </rPr>
      <t xml:space="preserve"> Aubl.</t>
    </r>
  </si>
  <si>
    <r>
      <t xml:space="preserve">Piper dilatatum </t>
    </r>
    <r>
      <rPr>
        <sz val="12"/>
        <color theme="1"/>
        <rFont val="Times New Roman"/>
        <family val="1"/>
      </rPr>
      <t>Rich.</t>
    </r>
  </si>
  <si>
    <r>
      <t xml:space="preserve">Piper gaudichaudianum </t>
    </r>
    <r>
      <rPr>
        <sz val="12"/>
        <color theme="1"/>
        <rFont val="Times New Roman"/>
        <family val="1"/>
      </rPr>
      <t>L.</t>
    </r>
  </si>
  <si>
    <t xml:space="preserve">Scoparia dulcis L. </t>
  </si>
  <si>
    <r>
      <t xml:space="preserve">Stemodia verticillata </t>
    </r>
    <r>
      <rPr>
        <sz val="12"/>
        <color theme="1"/>
        <rFont val="Times New Roman"/>
        <family val="1"/>
      </rPr>
      <t>(Mill.) Hassl.</t>
    </r>
  </si>
  <si>
    <r>
      <t xml:space="preserve">Ichnanthus pallens </t>
    </r>
    <r>
      <rPr>
        <sz val="12"/>
        <color theme="1"/>
        <rFont val="Times New Roman"/>
        <family val="1"/>
      </rPr>
      <t>(Sw.) Munro ex Benth</t>
    </r>
  </si>
  <si>
    <r>
      <t xml:space="preserve">Pharus lappulaceus </t>
    </r>
    <r>
      <rPr>
        <sz val="12"/>
        <color theme="1"/>
        <rFont val="Times New Roman"/>
        <family val="1"/>
      </rPr>
      <t>Aubl</t>
    </r>
  </si>
  <si>
    <r>
      <t xml:space="preserve">Parodiolyra micrantha </t>
    </r>
    <r>
      <rPr>
        <sz val="12"/>
        <color theme="1"/>
        <rFont val="Times New Roman"/>
        <family val="1"/>
      </rPr>
      <t>(Kunth) Davidse &amp; Zuloaga</t>
    </r>
  </si>
  <si>
    <r>
      <t xml:space="preserve">Fagopyrum esculentum </t>
    </r>
    <r>
      <rPr>
        <sz val="12"/>
        <color theme="1"/>
        <rFont val="Times New Roman"/>
        <family val="1"/>
      </rPr>
      <t xml:space="preserve">Moench </t>
    </r>
  </si>
  <si>
    <r>
      <t xml:space="preserve">Polygonum persicaria </t>
    </r>
    <r>
      <rPr>
        <sz val="12"/>
        <color theme="1"/>
        <rFont val="Times New Roman"/>
        <family val="1"/>
      </rPr>
      <t>L.</t>
    </r>
  </si>
  <si>
    <r>
      <t xml:space="preserve">Ruprechtia laxiflora </t>
    </r>
    <r>
      <rPr>
        <sz val="12"/>
        <color theme="1"/>
        <rFont val="Times New Roman"/>
        <family val="1"/>
      </rPr>
      <t>Meisn.</t>
    </r>
  </si>
  <si>
    <r>
      <t>Campyloneurum acrocarpon</t>
    </r>
    <r>
      <rPr>
        <sz val="12"/>
        <color rgb="FF000000"/>
        <rFont val="Times New Roman"/>
        <family val="1"/>
      </rPr>
      <t xml:space="preserve"> Fée</t>
    </r>
  </si>
  <si>
    <r>
      <t>Campyloneurum aglaolepis</t>
    </r>
    <r>
      <rPr>
        <sz val="12"/>
        <color rgb="FF000000"/>
        <rFont val="Times New Roman"/>
        <family val="1"/>
      </rPr>
      <t xml:space="preserve"> (Alston) de la Sota </t>
    </r>
  </si>
  <si>
    <r>
      <t xml:space="preserve">Campyloneurum austrobrasilianum </t>
    </r>
    <r>
      <rPr>
        <sz val="12"/>
        <color rgb="FF000000"/>
        <rFont val="Times New Roman"/>
        <family val="1"/>
      </rPr>
      <t xml:space="preserve">(Alston) de la Sota </t>
    </r>
  </si>
  <si>
    <r>
      <t xml:space="preserve">Campyloneurum minus </t>
    </r>
    <r>
      <rPr>
        <sz val="12"/>
        <color rgb="FF000000"/>
        <rFont val="Times New Roman"/>
        <family val="1"/>
      </rPr>
      <t>Fée</t>
    </r>
  </si>
  <si>
    <r>
      <t xml:space="preserve">Campyloneurum nitidum </t>
    </r>
    <r>
      <rPr>
        <sz val="12"/>
        <color rgb="FF000000"/>
        <rFont val="Times New Roman"/>
        <family val="1"/>
      </rPr>
      <t>C. Presl</t>
    </r>
  </si>
  <si>
    <r>
      <t xml:space="preserve">Campyloneurum repens </t>
    </r>
    <r>
      <rPr>
        <sz val="12"/>
        <color rgb="FF000000"/>
        <rFont val="Times New Roman"/>
        <family val="1"/>
      </rPr>
      <t xml:space="preserve">(Aubl.) C.Presl </t>
    </r>
  </si>
  <si>
    <r>
      <t>Microgramma lindbergii</t>
    </r>
    <r>
      <rPr>
        <sz val="12"/>
        <color rgb="FF000000"/>
        <rFont val="Times New Roman"/>
        <family val="1"/>
      </rPr>
      <t xml:space="preserve"> (Mett.) de la Sota </t>
    </r>
  </si>
  <si>
    <r>
      <t xml:space="preserve">Microgramma squamulosa </t>
    </r>
    <r>
      <rPr>
        <sz val="12"/>
        <color rgb="FF000000"/>
        <rFont val="Times New Roman"/>
        <family val="1"/>
      </rPr>
      <t xml:space="preserve">(Kaulf.) de la Sota </t>
    </r>
  </si>
  <si>
    <r>
      <t xml:space="preserve">Microgramma vacciniifolia </t>
    </r>
    <r>
      <rPr>
        <sz val="12"/>
        <color rgb="FF000000"/>
        <rFont val="Times New Roman"/>
        <family val="1"/>
      </rPr>
      <t xml:space="preserve">(Langsd. &amp; Fisch.) Copel. </t>
    </r>
  </si>
  <si>
    <r>
      <t xml:space="preserve">Niphidium crassifolium </t>
    </r>
    <r>
      <rPr>
        <sz val="12"/>
        <color rgb="FF000000"/>
        <rFont val="Times New Roman"/>
        <family val="1"/>
      </rPr>
      <t xml:space="preserve">(L.) Lellinger </t>
    </r>
  </si>
  <si>
    <r>
      <t xml:space="preserve">Pecluma filicula </t>
    </r>
    <r>
      <rPr>
        <sz val="12"/>
        <color rgb="FF000000"/>
        <rFont val="Times New Roman"/>
        <family val="1"/>
      </rPr>
      <t xml:space="preserve">(Kaulf.) M.G.Price </t>
    </r>
  </si>
  <si>
    <r>
      <t xml:space="preserve">Pecluma paradisae </t>
    </r>
    <r>
      <rPr>
        <sz val="12"/>
        <color rgb="FF000000"/>
        <rFont val="Times New Roman"/>
        <family val="1"/>
      </rPr>
      <t>(Langsd. &amp; Fisch.) M.G.Price</t>
    </r>
  </si>
  <si>
    <r>
      <t xml:space="preserve">Pecluma pectinatiformis </t>
    </r>
    <r>
      <rPr>
        <sz val="12"/>
        <color rgb="FF000000"/>
        <rFont val="Times New Roman"/>
        <family val="1"/>
      </rPr>
      <t xml:space="preserve">(Lindm.) M.G.Price </t>
    </r>
  </si>
  <si>
    <r>
      <t xml:space="preserve">Pecluma robusta </t>
    </r>
    <r>
      <rPr>
        <sz val="12"/>
        <color rgb="FF000000"/>
        <rFont val="Times New Roman"/>
        <family val="1"/>
      </rPr>
      <t xml:space="preserve">(Fée) M.Kessler &amp; A.R.Sm. </t>
    </r>
  </si>
  <si>
    <r>
      <t xml:space="preserve">Pecluma sicca </t>
    </r>
    <r>
      <rPr>
        <sz val="12"/>
        <color rgb="FF000000"/>
        <rFont val="Times New Roman"/>
        <family val="1"/>
      </rPr>
      <t xml:space="preserve">(Lindm.) M.G.Price </t>
    </r>
  </si>
  <si>
    <r>
      <t xml:space="preserve">Pecluma singeri </t>
    </r>
    <r>
      <rPr>
        <sz val="12"/>
        <color rgb="FF000000"/>
        <rFont val="Times New Roman"/>
        <family val="1"/>
      </rPr>
      <t>(de la Sota) M.G.Price</t>
    </r>
  </si>
  <si>
    <r>
      <t>Pecluma truncorum</t>
    </r>
    <r>
      <rPr>
        <sz val="12"/>
        <color rgb="FF000000"/>
        <rFont val="Times New Roman"/>
        <family val="1"/>
      </rPr>
      <t xml:space="preserve"> (Lindm.) M.G.Price</t>
    </r>
  </si>
  <si>
    <r>
      <t xml:space="preserve">Pleopeltis hirsutissima </t>
    </r>
    <r>
      <rPr>
        <sz val="12"/>
        <color rgb="FF000000"/>
        <rFont val="Times New Roman"/>
        <family val="1"/>
      </rPr>
      <t xml:space="preserve">(Raddi) de la Sota </t>
    </r>
  </si>
  <si>
    <r>
      <t xml:space="preserve">Pleopeltis pleopeltifolia </t>
    </r>
    <r>
      <rPr>
        <sz val="12"/>
        <color rgb="FF000000"/>
        <rFont val="Times New Roman"/>
        <family val="1"/>
      </rPr>
      <t xml:space="preserve">(Raddi) Alston </t>
    </r>
  </si>
  <si>
    <r>
      <t xml:space="preserve">Pleopeltis squalida </t>
    </r>
    <r>
      <rPr>
        <sz val="12"/>
        <color rgb="FF000000"/>
        <rFont val="Times New Roman"/>
        <family val="1"/>
      </rPr>
      <t>(Vell.) de la Sota.</t>
    </r>
  </si>
  <si>
    <r>
      <t>Polypodium chnoophorum</t>
    </r>
    <r>
      <rPr>
        <sz val="12"/>
        <color rgb="FF000000"/>
        <rFont val="Times New Roman"/>
        <family val="1"/>
      </rPr>
      <t xml:space="preserve"> Kunze </t>
    </r>
  </si>
  <si>
    <r>
      <t xml:space="preserve">Serpocaulon catharinae </t>
    </r>
    <r>
      <rPr>
        <sz val="12"/>
        <color rgb="FF000000"/>
        <rFont val="Times New Roman"/>
        <family val="1"/>
      </rPr>
      <t xml:space="preserve">(Langsd. &amp; Fisch.) A.R.Sm. </t>
    </r>
  </si>
  <si>
    <r>
      <t xml:space="preserve">Serpocaulon vacillans </t>
    </r>
    <r>
      <rPr>
        <sz val="12"/>
        <color rgb="FF000000"/>
        <rFont val="Times New Roman"/>
        <family val="1"/>
      </rPr>
      <t xml:space="preserve">(Link) A.R.Sm. </t>
    </r>
  </si>
  <si>
    <r>
      <t xml:space="preserve">Eichhornia crassipes </t>
    </r>
    <r>
      <rPr>
        <sz val="12"/>
        <rFont val="Times New Roman"/>
        <family val="1"/>
      </rPr>
      <t xml:space="preserve">(Mart.) Solms </t>
    </r>
  </si>
  <si>
    <r>
      <t xml:space="preserve">Portulaca mucronata </t>
    </r>
    <r>
      <rPr>
        <sz val="12"/>
        <color theme="1"/>
        <rFont val="Times New Roman"/>
        <family val="1"/>
      </rPr>
      <t>Link</t>
    </r>
  </si>
  <si>
    <r>
      <t>Talinum paniculatum</t>
    </r>
    <r>
      <rPr>
        <sz val="12"/>
        <color theme="1"/>
        <rFont val="Times New Roman"/>
        <family val="1"/>
      </rPr>
      <t xml:space="preserve"> (Jacq.) Gaertn.</t>
    </r>
  </si>
  <si>
    <r>
      <t xml:space="preserve">Roupala brasiliensis </t>
    </r>
    <r>
      <rPr>
        <sz val="12"/>
        <color theme="1"/>
        <rFont val="Times New Roman"/>
        <family val="1"/>
      </rPr>
      <t>Klotzsch</t>
    </r>
  </si>
  <si>
    <r>
      <t xml:space="preserve">Adiantopsis chlorophylla </t>
    </r>
    <r>
      <rPr>
        <sz val="12"/>
        <color rgb="FF000000"/>
        <rFont val="Times New Roman"/>
        <family val="1"/>
      </rPr>
      <t>(Sw.) Fée</t>
    </r>
    <r>
      <rPr>
        <i/>
        <sz val="12"/>
        <color rgb="FF000000"/>
        <rFont val="Times New Roman"/>
        <family val="1"/>
      </rPr>
      <t xml:space="preserve"> </t>
    </r>
  </si>
  <si>
    <r>
      <t xml:space="preserve">Adiantopsis radiata </t>
    </r>
    <r>
      <rPr>
        <sz val="12"/>
        <color rgb="FF000000"/>
        <rFont val="Times New Roman"/>
        <family val="1"/>
      </rPr>
      <t xml:space="preserve">(L.) Fée </t>
    </r>
  </si>
  <si>
    <r>
      <t xml:space="preserve">Adiantum curvatum </t>
    </r>
    <r>
      <rPr>
        <sz val="12"/>
        <color rgb="FF000000"/>
        <rFont val="Times New Roman"/>
        <family val="1"/>
      </rPr>
      <t xml:space="preserve">Kaulf. </t>
    </r>
  </si>
  <si>
    <r>
      <t xml:space="preserve">Adiantum pseudotinctum </t>
    </r>
    <r>
      <rPr>
        <sz val="12"/>
        <color rgb="FF000000"/>
        <rFont val="Times New Roman"/>
        <family val="1"/>
      </rPr>
      <t xml:space="preserve">Hieron. </t>
    </r>
  </si>
  <si>
    <r>
      <t xml:space="preserve">Adiantum raddianum </t>
    </r>
    <r>
      <rPr>
        <sz val="12"/>
        <color rgb="FF000000"/>
        <rFont val="Times New Roman"/>
        <family val="1"/>
      </rPr>
      <t xml:space="preserve">C.Presl </t>
    </r>
  </si>
  <si>
    <r>
      <t xml:space="preserve">Doryopteris concolor </t>
    </r>
    <r>
      <rPr>
        <sz val="12"/>
        <color rgb="FF000000"/>
        <rFont val="Times New Roman"/>
        <family val="1"/>
      </rPr>
      <t xml:space="preserve">(Langsd. &amp; Fisch.) J.Sm. </t>
    </r>
  </si>
  <si>
    <r>
      <t xml:space="preserve">Doryopteris majestosa </t>
    </r>
    <r>
      <rPr>
        <sz val="12"/>
        <color rgb="FF000000"/>
        <rFont val="Times New Roman"/>
        <family val="1"/>
      </rPr>
      <t>J. C. Yesilyurt</t>
    </r>
  </si>
  <si>
    <r>
      <t>Doryopteris pentagona</t>
    </r>
    <r>
      <rPr>
        <sz val="12"/>
        <color rgb="FF000000"/>
        <rFont val="Times New Roman"/>
        <family val="1"/>
      </rPr>
      <t xml:space="preserve"> Pic.Serm. </t>
    </r>
  </si>
  <si>
    <r>
      <t xml:space="preserve">Doryopteris varians </t>
    </r>
    <r>
      <rPr>
        <sz val="12"/>
        <color rgb="FF000000"/>
        <rFont val="Times New Roman"/>
        <family val="1"/>
      </rPr>
      <t xml:space="preserve">(Raddi) J.Sm. </t>
    </r>
  </si>
  <si>
    <r>
      <t xml:space="preserve">Pityrogramma calomelanos </t>
    </r>
    <r>
      <rPr>
        <sz val="12"/>
        <color rgb="FF000000"/>
        <rFont val="Times New Roman"/>
        <family val="1"/>
      </rPr>
      <t>(L.) Link.</t>
    </r>
  </si>
  <si>
    <r>
      <t xml:space="preserve">Pityrogramma trifoliata </t>
    </r>
    <r>
      <rPr>
        <sz val="12"/>
        <color rgb="FF000000"/>
        <rFont val="Times New Roman"/>
        <family val="1"/>
      </rPr>
      <t xml:space="preserve">(L.) R.M.Tryon </t>
    </r>
  </si>
  <si>
    <r>
      <t>Polytaenium lineatum</t>
    </r>
    <r>
      <rPr>
        <sz val="12"/>
        <color rgb="FF000000"/>
        <rFont val="Times New Roman"/>
        <family val="1"/>
      </rPr>
      <t xml:space="preserve"> (Sw.) Kaulf. </t>
    </r>
  </si>
  <si>
    <r>
      <t xml:space="preserve">Pteris decurrens </t>
    </r>
    <r>
      <rPr>
        <sz val="12"/>
        <color rgb="FF000000"/>
        <rFont val="Times New Roman"/>
        <family val="1"/>
      </rPr>
      <t xml:space="preserve">C.Presl </t>
    </r>
  </si>
  <si>
    <r>
      <t xml:space="preserve">Pteris deflexa </t>
    </r>
    <r>
      <rPr>
        <sz val="12"/>
        <color rgb="FF000000"/>
        <rFont val="Times New Roman"/>
        <family val="1"/>
      </rPr>
      <t>Link</t>
    </r>
    <r>
      <rPr>
        <i/>
        <sz val="12"/>
        <color rgb="FF000000"/>
        <rFont val="Times New Roman"/>
        <family val="1"/>
      </rPr>
      <t xml:space="preserve"> </t>
    </r>
  </si>
  <si>
    <r>
      <t xml:space="preserve">Pteris denticulata </t>
    </r>
    <r>
      <rPr>
        <sz val="12"/>
        <color rgb="FF000000"/>
        <rFont val="Times New Roman"/>
        <family val="1"/>
      </rPr>
      <t>Sw.</t>
    </r>
  </si>
  <si>
    <r>
      <t xml:space="preserve">Pteris lechleri </t>
    </r>
    <r>
      <rPr>
        <sz val="12"/>
        <color rgb="FF000000"/>
        <rFont val="Times New Roman"/>
        <family val="1"/>
      </rPr>
      <t xml:space="preserve">Mett. </t>
    </r>
  </si>
  <si>
    <r>
      <t xml:space="preserve">Pteris splendens </t>
    </r>
    <r>
      <rPr>
        <sz val="12"/>
        <color rgb="FF000000"/>
        <rFont val="Times New Roman"/>
        <family val="1"/>
      </rPr>
      <t xml:space="preserve">Kaulf. </t>
    </r>
  </si>
  <si>
    <r>
      <t xml:space="preserve">Pteris vittata </t>
    </r>
    <r>
      <rPr>
        <sz val="12"/>
        <color rgb="FF000000"/>
        <rFont val="Times New Roman"/>
        <family val="1"/>
      </rPr>
      <t xml:space="preserve">L. </t>
    </r>
  </si>
  <si>
    <r>
      <t xml:space="preserve">Vittaria graminifolia </t>
    </r>
    <r>
      <rPr>
        <sz val="12"/>
        <color rgb="FF000000"/>
        <rFont val="Times New Roman"/>
        <family val="1"/>
      </rPr>
      <t xml:space="preserve">Kaulf. </t>
    </r>
  </si>
  <si>
    <r>
      <t xml:space="preserve">Vittaria lineata </t>
    </r>
    <r>
      <rPr>
        <sz val="12"/>
        <color rgb="FF000000"/>
        <rFont val="Times New Roman"/>
        <family val="1"/>
      </rPr>
      <t>(L.) Sm.</t>
    </r>
    <r>
      <rPr>
        <i/>
        <sz val="12"/>
        <color rgb="FF000000"/>
        <rFont val="Times New Roman"/>
        <family val="1"/>
      </rPr>
      <t xml:space="preserve"> </t>
    </r>
  </si>
  <si>
    <r>
      <t xml:space="preserve">Gouania virgata </t>
    </r>
    <r>
      <rPr>
        <sz val="12"/>
        <rFont val="Times New Roman"/>
        <family val="1"/>
      </rPr>
      <t xml:space="preserve">Reissek </t>
    </r>
  </si>
  <si>
    <r>
      <t xml:space="preserve">Hovenia dulcis </t>
    </r>
    <r>
      <rPr>
        <sz val="12"/>
        <rFont val="Times New Roman"/>
        <family val="1"/>
      </rPr>
      <t>Thunb.</t>
    </r>
  </si>
  <si>
    <r>
      <t>Rhamnus sphaerosperma</t>
    </r>
    <r>
      <rPr>
        <sz val="12"/>
        <color theme="1"/>
        <rFont val="Times New Roman"/>
        <family val="1"/>
      </rPr>
      <t xml:space="preserve"> Sw. </t>
    </r>
  </si>
  <si>
    <r>
      <t xml:space="preserve">Eriobotrya japonica </t>
    </r>
    <r>
      <rPr>
        <sz val="12"/>
        <color theme="1"/>
        <rFont val="Times New Roman"/>
        <family val="1"/>
      </rPr>
      <t>Lindl.</t>
    </r>
  </si>
  <si>
    <r>
      <t xml:space="preserve">Bathysa australis </t>
    </r>
    <r>
      <rPr>
        <sz val="12"/>
        <rFont val="Times New Roman"/>
        <family val="1"/>
      </rPr>
      <t xml:space="preserve">(A.St.-Hil.) K.Schum. </t>
    </r>
  </si>
  <si>
    <t>Coccocypselum condalia Pers.</t>
  </si>
  <si>
    <r>
      <t xml:space="preserve">Gallium hypocarpium </t>
    </r>
    <r>
      <rPr>
        <sz val="12"/>
        <color theme="1"/>
        <rFont val="Times New Roman"/>
        <family val="1"/>
      </rPr>
      <t xml:space="preserve">Mill. </t>
    </r>
  </si>
  <si>
    <r>
      <t xml:space="preserve">Guettarda uruguensis </t>
    </r>
    <r>
      <rPr>
        <sz val="12"/>
        <color theme="1"/>
        <rFont val="Times New Roman"/>
        <family val="1"/>
      </rPr>
      <t xml:space="preserve">Cham. &amp; Schltdl. </t>
    </r>
  </si>
  <si>
    <r>
      <t xml:space="preserve">Hoffmannia </t>
    </r>
    <r>
      <rPr>
        <sz val="12"/>
        <color theme="1"/>
        <rFont val="Times New Roman"/>
        <family val="1"/>
      </rPr>
      <t xml:space="preserve">cf </t>
    </r>
    <r>
      <rPr>
        <i/>
        <sz val="12"/>
        <color theme="1"/>
        <rFont val="Times New Roman"/>
        <family val="1"/>
      </rPr>
      <t xml:space="preserve">pecki </t>
    </r>
    <r>
      <rPr>
        <sz val="12"/>
        <color theme="1"/>
        <rFont val="Times New Roman"/>
        <family val="1"/>
      </rPr>
      <t xml:space="preserve">K.Schum. </t>
    </r>
  </si>
  <si>
    <r>
      <t xml:space="preserve">Ixora venulosa </t>
    </r>
    <r>
      <rPr>
        <sz val="12"/>
        <color theme="1"/>
        <rFont val="Times New Roman"/>
        <family val="1"/>
      </rPr>
      <t xml:space="preserve">Benth. </t>
    </r>
  </si>
  <si>
    <r>
      <t xml:space="preserve">Manettia cordifolia </t>
    </r>
    <r>
      <rPr>
        <sz val="12"/>
        <color theme="1"/>
        <rFont val="Times New Roman"/>
        <family val="1"/>
      </rPr>
      <t xml:space="preserve">Mart. </t>
    </r>
  </si>
  <si>
    <r>
      <t xml:space="preserve">Manettia gracilis </t>
    </r>
    <r>
      <rPr>
        <sz val="12"/>
        <color theme="1"/>
        <rFont val="Times New Roman"/>
        <family val="1"/>
      </rPr>
      <t>Cham. &amp; Schltdl.</t>
    </r>
  </si>
  <si>
    <r>
      <t xml:space="preserve">Psychotria carthagenensis </t>
    </r>
    <r>
      <rPr>
        <sz val="12"/>
        <color theme="1"/>
        <rFont val="Times New Roman"/>
        <family val="1"/>
      </rPr>
      <t>Jacq.</t>
    </r>
  </si>
  <si>
    <r>
      <t xml:space="preserve">Psychotria leiocarpa </t>
    </r>
    <r>
      <rPr>
        <sz val="12"/>
        <color theme="1"/>
        <rFont val="Times New Roman"/>
        <family val="1"/>
      </rPr>
      <t>Cham. &amp; Schltdl.</t>
    </r>
  </si>
  <si>
    <r>
      <t xml:space="preserve">Psychotria suturella </t>
    </r>
    <r>
      <rPr>
        <sz val="12"/>
        <color theme="1"/>
        <rFont val="Times New Roman"/>
        <family val="1"/>
      </rPr>
      <t>Müll. Arg.</t>
    </r>
  </si>
  <si>
    <r>
      <t>Psychotria vellosiana</t>
    </r>
    <r>
      <rPr>
        <sz val="12"/>
        <color theme="1"/>
        <rFont val="Times New Roman"/>
        <family val="1"/>
      </rPr>
      <t xml:space="preserve"> Benth</t>
    </r>
  </si>
  <si>
    <r>
      <t xml:space="preserve">Randia </t>
    </r>
    <r>
      <rPr>
        <sz val="12"/>
        <color theme="1"/>
        <rFont val="Times New Roman"/>
        <family val="1"/>
      </rPr>
      <t xml:space="preserve">cf </t>
    </r>
    <r>
      <rPr>
        <i/>
        <sz val="12"/>
        <color theme="1"/>
        <rFont val="Times New Roman"/>
        <family val="1"/>
      </rPr>
      <t xml:space="preserve">armata </t>
    </r>
    <r>
      <rPr>
        <sz val="12"/>
        <color theme="1"/>
        <rFont val="Times New Roman"/>
        <family val="1"/>
      </rPr>
      <t>(Sw.) D.C.</t>
    </r>
  </si>
  <si>
    <r>
      <t>Rudgea jasminoides</t>
    </r>
    <r>
      <rPr>
        <sz val="12"/>
        <color theme="1"/>
        <rFont val="Times New Roman"/>
        <family val="1"/>
      </rPr>
      <t xml:space="preserve"> (Cham.) Müll. Arg. </t>
    </r>
  </si>
  <si>
    <r>
      <t xml:space="preserve">Rudgea parquioides </t>
    </r>
    <r>
      <rPr>
        <sz val="12"/>
        <color theme="1"/>
        <rFont val="Times New Roman"/>
        <family val="1"/>
      </rPr>
      <t>(Cham.) Müll. Arg.</t>
    </r>
  </si>
  <si>
    <r>
      <t xml:space="preserve">Scoparia dulcis </t>
    </r>
    <r>
      <rPr>
        <sz val="12"/>
        <rFont val="Times New Roman"/>
        <family val="1"/>
      </rPr>
      <t xml:space="preserve">L. </t>
    </r>
  </si>
  <si>
    <r>
      <t xml:space="preserve">Balfourodendron riedelianum </t>
    </r>
    <r>
      <rPr>
        <sz val="12"/>
        <color theme="1"/>
        <rFont val="Times New Roman"/>
        <family val="1"/>
      </rPr>
      <t>(Engl.) Engl.</t>
    </r>
  </si>
  <si>
    <r>
      <t xml:space="preserve">Citrus </t>
    </r>
    <r>
      <rPr>
        <sz val="12"/>
        <color theme="1"/>
        <rFont val="Times New Roman"/>
        <family val="1"/>
      </rPr>
      <t xml:space="preserve">x </t>
    </r>
    <r>
      <rPr>
        <i/>
        <sz val="12"/>
        <color theme="1"/>
        <rFont val="Times New Roman"/>
        <family val="1"/>
      </rPr>
      <t xml:space="preserve">limon </t>
    </r>
    <r>
      <rPr>
        <sz val="12"/>
        <color theme="1"/>
        <rFont val="Times New Roman"/>
        <family val="1"/>
      </rPr>
      <t xml:space="preserve">(L.) Osbeck </t>
    </r>
  </si>
  <si>
    <r>
      <t xml:space="preserve">Esenbeckia febrifuga </t>
    </r>
    <r>
      <rPr>
        <sz val="12"/>
        <color theme="1"/>
        <rFont val="Times New Roman"/>
        <family val="1"/>
      </rPr>
      <t>(A. St.-Hil.) A. Juss. ex Mart.</t>
    </r>
  </si>
  <si>
    <r>
      <t xml:space="preserve">Esenbeckia grandiflora </t>
    </r>
    <r>
      <rPr>
        <sz val="12"/>
        <color theme="1"/>
        <rFont val="Times New Roman"/>
        <family val="1"/>
      </rPr>
      <t>Mart.</t>
    </r>
  </si>
  <si>
    <r>
      <t xml:space="preserve">Pilocarpus pauciflorus </t>
    </r>
    <r>
      <rPr>
        <sz val="12"/>
        <color theme="1"/>
        <rFont val="Times New Roman"/>
        <family val="1"/>
      </rPr>
      <t>A. St.-Hil.</t>
    </r>
  </si>
  <si>
    <r>
      <t xml:space="preserve">Pilocarpus pennatifolius </t>
    </r>
    <r>
      <rPr>
        <sz val="12"/>
        <color theme="1"/>
        <rFont val="Times New Roman"/>
        <family val="1"/>
      </rPr>
      <t>Lem.</t>
    </r>
  </si>
  <si>
    <r>
      <t xml:space="preserve">Zanthoxylum caribaeum </t>
    </r>
    <r>
      <rPr>
        <sz val="12"/>
        <color theme="1"/>
        <rFont val="Times New Roman"/>
        <family val="1"/>
      </rPr>
      <t>Lam.</t>
    </r>
  </si>
  <si>
    <r>
      <t>Zanthoxylum fagara</t>
    </r>
    <r>
      <rPr>
        <sz val="12"/>
        <color theme="1"/>
        <rFont val="Times New Roman"/>
        <family val="1"/>
      </rPr>
      <t xml:space="preserve"> (L.) Sarg.</t>
    </r>
  </si>
  <si>
    <r>
      <t xml:space="preserve">Banara tomentosa </t>
    </r>
    <r>
      <rPr>
        <sz val="12"/>
        <color theme="1"/>
        <rFont val="Times New Roman"/>
        <family val="1"/>
      </rPr>
      <t xml:space="preserve">Clos </t>
    </r>
  </si>
  <si>
    <r>
      <t xml:space="preserve">Casearia sylvestris </t>
    </r>
    <r>
      <rPr>
        <sz val="12"/>
        <color theme="1"/>
        <rFont val="Times New Roman"/>
        <family val="1"/>
      </rPr>
      <t>Sw.</t>
    </r>
  </si>
  <si>
    <r>
      <t>Xylosma ciliatifolia</t>
    </r>
    <r>
      <rPr>
        <sz val="12"/>
        <color theme="1"/>
        <rFont val="Times New Roman"/>
        <family val="1"/>
      </rPr>
      <t xml:space="preserve"> (Clos) Eichler </t>
    </r>
  </si>
  <si>
    <r>
      <t>Azolla filiculoides</t>
    </r>
    <r>
      <rPr>
        <sz val="12"/>
        <color rgb="FF000000"/>
        <rFont val="Times New Roman"/>
        <family val="1"/>
      </rPr>
      <t xml:space="preserve"> Lam. </t>
    </r>
  </si>
  <si>
    <r>
      <t xml:space="preserve">Salvinia auriculata </t>
    </r>
    <r>
      <rPr>
        <sz val="12"/>
        <color rgb="FF000000"/>
        <rFont val="Times New Roman"/>
        <family val="1"/>
      </rPr>
      <t xml:space="preserve">Aubl. </t>
    </r>
  </si>
  <si>
    <r>
      <t xml:space="preserve">Phoradendron crassifolium </t>
    </r>
    <r>
      <rPr>
        <sz val="12"/>
        <rFont val="Times New Roman"/>
        <family val="1"/>
      </rPr>
      <t xml:space="preserve">(Pohl ex DC.) Eichler </t>
    </r>
  </si>
  <si>
    <r>
      <t>Phoradendron linearifolium</t>
    </r>
    <r>
      <rPr>
        <sz val="12"/>
        <rFont val="Times New Roman"/>
        <family val="1"/>
      </rPr>
      <t xml:space="preserve"> Eichler </t>
    </r>
  </si>
  <si>
    <r>
      <t>Allophyllus edulis</t>
    </r>
    <r>
      <rPr>
        <sz val="12"/>
        <color theme="1"/>
        <rFont val="Times New Roman"/>
        <family val="1"/>
      </rPr>
      <t xml:space="preserve"> (A. St.-Hil. Et al.) Raldk</t>
    </r>
  </si>
  <si>
    <r>
      <t xml:space="preserve">Cupania vernalis </t>
    </r>
    <r>
      <rPr>
        <sz val="12"/>
        <color theme="1"/>
        <rFont val="Times New Roman"/>
        <family val="1"/>
      </rPr>
      <t>Cambess.</t>
    </r>
  </si>
  <si>
    <r>
      <t xml:space="preserve">Dianopteryx sorbifolia </t>
    </r>
    <r>
      <rPr>
        <sz val="12"/>
        <color theme="1"/>
        <rFont val="Times New Roman"/>
        <family val="1"/>
      </rPr>
      <t>Radlk</t>
    </r>
  </si>
  <si>
    <r>
      <t xml:space="preserve">Matayba elaeagnoides </t>
    </r>
    <r>
      <rPr>
        <sz val="12"/>
        <color theme="1"/>
        <rFont val="Times New Roman"/>
        <family val="1"/>
      </rPr>
      <t>Radlk</t>
    </r>
  </si>
  <si>
    <r>
      <t xml:space="preserve">Paullinia elegans </t>
    </r>
    <r>
      <rPr>
        <sz val="12"/>
        <color theme="1"/>
        <rFont val="Times New Roman"/>
        <family val="1"/>
      </rPr>
      <t xml:space="preserve">Cambess. </t>
    </r>
  </si>
  <si>
    <r>
      <t>Serjania laruotteana</t>
    </r>
    <r>
      <rPr>
        <sz val="12"/>
        <color theme="1"/>
        <rFont val="Times New Roman"/>
        <family val="1"/>
      </rPr>
      <t xml:space="preserve"> Cambess. </t>
    </r>
  </si>
  <si>
    <r>
      <t>Serjania lethalis</t>
    </r>
    <r>
      <rPr>
        <sz val="12"/>
        <color theme="1"/>
        <rFont val="Times New Roman"/>
        <family val="1"/>
      </rPr>
      <t xml:space="preserve"> A.St.-Hil.</t>
    </r>
  </si>
  <si>
    <r>
      <t>Chrysophyllum marginatum</t>
    </r>
    <r>
      <rPr>
        <sz val="12"/>
        <color theme="1"/>
        <rFont val="Times New Roman"/>
        <family val="1"/>
      </rPr>
      <t xml:space="preserve">(Hook. &amp; Arn.) Radlk. </t>
    </r>
  </si>
  <si>
    <r>
      <t xml:space="preserve">Chrysophyllum gonocarpum </t>
    </r>
    <r>
      <rPr>
        <sz val="12"/>
        <color theme="1"/>
        <rFont val="Times New Roman"/>
        <family val="1"/>
      </rPr>
      <t>(Mart. &amp; Eichl.) Engl.</t>
    </r>
  </si>
  <si>
    <r>
      <t>Pouteria beaurepairei</t>
    </r>
    <r>
      <rPr>
        <sz val="12"/>
        <color theme="1"/>
        <rFont val="Times New Roman"/>
        <family val="1"/>
      </rPr>
      <t xml:space="preserve">(Glaz. &amp; Raunk.) Baehni </t>
    </r>
  </si>
  <si>
    <r>
      <t xml:space="preserve">Selaginella decomposita </t>
    </r>
    <r>
      <rPr>
        <sz val="12"/>
        <color rgb="FF000000"/>
        <rFont val="Times New Roman"/>
        <family val="1"/>
      </rPr>
      <t xml:space="preserve">Spring </t>
    </r>
  </si>
  <si>
    <r>
      <t xml:space="preserve">Selaginella flexuosa </t>
    </r>
    <r>
      <rPr>
        <sz val="12"/>
        <color rgb="FF000000"/>
        <rFont val="Times New Roman"/>
        <family val="1"/>
      </rPr>
      <t xml:space="preserve">Spring </t>
    </r>
  </si>
  <si>
    <r>
      <t xml:space="preserve">Selaginella marginata </t>
    </r>
    <r>
      <rPr>
        <sz val="12"/>
        <color rgb="FF000000"/>
        <rFont val="Times New Roman"/>
        <family val="1"/>
      </rPr>
      <t xml:space="preserve">(Humb. &amp; Bonpl. ex Willd.) Spring </t>
    </r>
  </si>
  <si>
    <r>
      <t>Selaginella microphylla</t>
    </r>
    <r>
      <rPr>
        <sz val="12"/>
        <color rgb="FF000000"/>
        <rFont val="Times New Roman"/>
        <family val="1"/>
      </rPr>
      <t xml:space="preserve">(Kunth) Spring </t>
    </r>
  </si>
  <si>
    <r>
      <t xml:space="preserve">Selaginella muscosa </t>
    </r>
    <r>
      <rPr>
        <sz val="12"/>
        <color rgb="FF000000"/>
        <rFont val="Times New Roman"/>
        <family val="1"/>
      </rPr>
      <t xml:space="preserve">Spring </t>
    </r>
  </si>
  <si>
    <r>
      <t xml:space="preserve">Smilax campestris </t>
    </r>
    <r>
      <rPr>
        <sz val="12"/>
        <color theme="1"/>
        <rFont val="Times New Roman"/>
        <family val="1"/>
      </rPr>
      <t xml:space="preserve">Griseb. </t>
    </r>
  </si>
  <si>
    <r>
      <t>Smilax elastica</t>
    </r>
    <r>
      <rPr>
        <sz val="12"/>
        <color rgb="FF000000"/>
        <rFont val="Times New Roman"/>
        <family val="1"/>
      </rPr>
      <t xml:space="preserve"> Griseb. </t>
    </r>
  </si>
  <si>
    <r>
      <t>Aureliana fasciculata</t>
    </r>
    <r>
      <rPr>
        <sz val="12"/>
        <rFont val="Times New Roman"/>
        <family val="1"/>
      </rPr>
      <t xml:space="preserve"> (Vell.) Sendtn. </t>
    </r>
  </si>
  <si>
    <r>
      <t xml:space="preserve">Brunfelsia pauciflora </t>
    </r>
    <r>
      <rPr>
        <sz val="12"/>
        <color theme="1"/>
        <rFont val="Times New Roman"/>
        <family val="1"/>
      </rPr>
      <t xml:space="preserve">(Cham. &amp; Schltdl.) Benth. </t>
    </r>
  </si>
  <si>
    <r>
      <t>Brunfelsia uniflora</t>
    </r>
    <r>
      <rPr>
        <sz val="12"/>
        <color theme="1"/>
        <rFont val="Times New Roman"/>
        <family val="1"/>
      </rPr>
      <t xml:space="preserve">(Pohl) D.Don </t>
    </r>
  </si>
  <si>
    <r>
      <t xml:space="preserve">Cestrum corymbosum </t>
    </r>
    <r>
      <rPr>
        <sz val="12"/>
        <rFont val="Times New Roman"/>
        <family val="1"/>
      </rPr>
      <t xml:space="preserve">Schltdl. </t>
    </r>
  </si>
  <si>
    <r>
      <t xml:space="preserve">Cestrum intermedium </t>
    </r>
    <r>
      <rPr>
        <sz val="12"/>
        <color theme="1"/>
        <rFont val="Times New Roman"/>
        <family val="1"/>
      </rPr>
      <t>Sendtn.</t>
    </r>
  </si>
  <si>
    <r>
      <t>Cestrum strigilatum</t>
    </r>
    <r>
      <rPr>
        <sz val="12"/>
        <color theme="1"/>
        <rFont val="Times New Roman"/>
        <family val="1"/>
      </rPr>
      <t xml:space="preserve"> Ruiz &amp; Pav</t>
    </r>
  </si>
  <si>
    <r>
      <t xml:space="preserve">Solanum americanum </t>
    </r>
    <r>
      <rPr>
        <sz val="12"/>
        <color theme="1"/>
        <rFont val="Times New Roman"/>
        <family val="1"/>
      </rPr>
      <t xml:space="preserve">Mill. </t>
    </r>
  </si>
  <si>
    <r>
      <t>Solanum capsicoides</t>
    </r>
    <r>
      <rPr>
        <sz val="12"/>
        <color theme="1"/>
        <rFont val="Times New Roman"/>
        <family val="1"/>
      </rPr>
      <t xml:space="preserve"> Mart. </t>
    </r>
  </si>
  <si>
    <r>
      <t xml:space="preserve">Solanum granulosoleprosum </t>
    </r>
    <r>
      <rPr>
        <sz val="12"/>
        <color theme="1"/>
        <rFont val="Times New Roman"/>
        <family val="1"/>
      </rPr>
      <t>Dunal</t>
    </r>
  </si>
  <si>
    <r>
      <t xml:space="preserve">Solanum mauritianum </t>
    </r>
    <r>
      <rPr>
        <sz val="12"/>
        <color theme="1"/>
        <rFont val="Times New Roman"/>
        <family val="1"/>
      </rPr>
      <t>Scop</t>
    </r>
  </si>
  <si>
    <r>
      <t xml:space="preserve">Solanum paranaense </t>
    </r>
    <r>
      <rPr>
        <sz val="12"/>
        <color theme="1"/>
        <rFont val="Times New Roman"/>
        <family val="1"/>
      </rPr>
      <t>Dusen</t>
    </r>
  </si>
  <si>
    <r>
      <t>Solanum pseudocapsicum</t>
    </r>
    <r>
      <rPr>
        <sz val="12"/>
        <rFont val="Times New Roman"/>
        <family val="1"/>
      </rPr>
      <t xml:space="preserve"> L. </t>
    </r>
  </si>
  <si>
    <r>
      <t xml:space="preserve">Solanum pseudoquina </t>
    </r>
    <r>
      <rPr>
        <sz val="12"/>
        <color theme="1"/>
        <rFont val="Times New Roman"/>
        <family val="1"/>
      </rPr>
      <t>A. St.-Hil</t>
    </r>
  </si>
  <si>
    <r>
      <t>Solanum sanctae-catharinae</t>
    </r>
    <r>
      <rPr>
        <sz val="12"/>
        <color theme="1"/>
        <rFont val="Times New Roman"/>
        <family val="1"/>
      </rPr>
      <t xml:space="preserve"> Dunal</t>
    </r>
  </si>
  <si>
    <r>
      <t xml:space="preserve">Solanum variabile </t>
    </r>
    <r>
      <rPr>
        <sz val="12"/>
        <color theme="1"/>
        <rFont val="Times New Roman"/>
        <family val="1"/>
      </rPr>
      <t>Mart.</t>
    </r>
  </si>
  <si>
    <r>
      <t xml:space="preserve">Vassobia breviflora </t>
    </r>
    <r>
      <rPr>
        <sz val="12"/>
        <color theme="1"/>
        <rFont val="Times New Roman"/>
        <family val="1"/>
      </rPr>
      <t>(Sendt.) A.F. Hunz</t>
    </r>
  </si>
  <si>
    <r>
      <t xml:space="preserve">Styrax leprosus </t>
    </r>
    <r>
      <rPr>
        <sz val="12"/>
        <color theme="1"/>
        <rFont val="Times New Roman"/>
        <family val="1"/>
      </rPr>
      <t xml:space="preserve">Hook. &amp; Arn. </t>
    </r>
  </si>
  <si>
    <r>
      <t xml:space="preserve">Symplocos tenuifolia </t>
    </r>
    <r>
      <rPr>
        <sz val="12"/>
        <color theme="1"/>
        <rFont val="Times New Roman"/>
        <family val="1"/>
      </rPr>
      <t>Brand</t>
    </r>
  </si>
  <si>
    <r>
      <t xml:space="preserve">Tectaria incisa </t>
    </r>
    <r>
      <rPr>
        <sz val="12"/>
        <color rgb="FF000000"/>
        <rFont val="Times New Roman"/>
        <family val="1"/>
      </rPr>
      <t xml:space="preserve">Cav. </t>
    </r>
  </si>
  <si>
    <r>
      <t>Tectaria pilosa</t>
    </r>
    <r>
      <rPr>
        <sz val="12"/>
        <color rgb="FF000000"/>
        <rFont val="Times New Roman"/>
        <family val="1"/>
      </rPr>
      <t xml:space="preserve"> (Fée) R.C.Moran </t>
    </r>
  </si>
  <si>
    <r>
      <t>Gordonia fruticosa</t>
    </r>
    <r>
      <rPr>
        <sz val="12"/>
        <color theme="1"/>
        <rFont val="Times New Roman"/>
        <family val="1"/>
      </rPr>
      <t xml:space="preserve"> (Schrader) H. Keng</t>
    </r>
  </si>
  <si>
    <r>
      <t xml:space="preserve">Macrothelypteris torresiana </t>
    </r>
    <r>
      <rPr>
        <sz val="12"/>
        <color rgb="FF000000"/>
        <rFont val="Times New Roman"/>
        <family val="1"/>
      </rPr>
      <t xml:space="preserve">(Gaudich.) Ching </t>
    </r>
  </si>
  <si>
    <r>
      <t xml:space="preserve">Thelypteris abbiattii </t>
    </r>
    <r>
      <rPr>
        <sz val="12"/>
        <color rgb="FF000000"/>
        <rFont val="Times New Roman"/>
        <family val="1"/>
      </rPr>
      <t xml:space="preserve">C.F.Reed </t>
    </r>
  </si>
  <si>
    <r>
      <t xml:space="preserve">Thelypteris amambayensis </t>
    </r>
    <r>
      <rPr>
        <sz val="12"/>
        <color theme="1"/>
        <rFont val="Times New Roman"/>
        <family val="1"/>
      </rPr>
      <t>(Christ) Ponce</t>
    </r>
    <r>
      <rPr>
        <i/>
        <sz val="12"/>
        <color theme="1"/>
        <rFont val="Times New Roman"/>
        <family val="1"/>
      </rPr>
      <t xml:space="preserve"> </t>
    </r>
  </si>
  <si>
    <r>
      <t xml:space="preserve">Thelypteris araucariensis </t>
    </r>
    <r>
      <rPr>
        <sz val="12"/>
        <color theme="1"/>
        <rFont val="Times New Roman"/>
        <family val="1"/>
      </rPr>
      <t xml:space="preserve">Ponce </t>
    </r>
  </si>
  <si>
    <r>
      <t>Thelypteris cheilanthoides</t>
    </r>
    <r>
      <rPr>
        <sz val="12"/>
        <color theme="1"/>
        <rFont val="Times New Roman"/>
        <family val="1"/>
      </rPr>
      <t xml:space="preserve"> (Kunze) Proctor </t>
    </r>
  </si>
  <si>
    <r>
      <t xml:space="preserve">Thelypteris concinna </t>
    </r>
    <r>
      <rPr>
        <sz val="12"/>
        <color theme="1"/>
        <rFont val="Times New Roman"/>
        <family val="1"/>
      </rPr>
      <t xml:space="preserve">(Willd.) Ching </t>
    </r>
  </si>
  <si>
    <r>
      <t>Thelypteris conspersa</t>
    </r>
    <r>
      <rPr>
        <sz val="12"/>
        <color theme="1"/>
        <rFont val="Times New Roman"/>
        <family val="1"/>
      </rPr>
      <t xml:space="preserve"> (Schrad.) A.R.Sm. </t>
    </r>
  </si>
  <si>
    <r>
      <t xml:space="preserve">Thelypteris decurtata </t>
    </r>
    <r>
      <rPr>
        <sz val="12"/>
        <color theme="1"/>
        <rFont val="Times New Roman"/>
        <family val="1"/>
      </rPr>
      <t xml:space="preserve">(Link) de la Sota </t>
    </r>
  </si>
  <si>
    <r>
      <t xml:space="preserve">Thelypteris dentata </t>
    </r>
    <r>
      <rPr>
        <sz val="12"/>
        <color theme="1"/>
        <rFont val="Times New Roman"/>
        <family val="1"/>
      </rPr>
      <t xml:space="preserve">(Forssk.) E.P.St.John </t>
    </r>
  </si>
  <si>
    <r>
      <t xml:space="preserve">Thelypteris gardneriana  </t>
    </r>
    <r>
      <rPr>
        <sz val="12"/>
        <color theme="1"/>
        <rFont val="Times New Roman"/>
        <family val="1"/>
      </rPr>
      <t xml:space="preserve">(Baker) C.F.Reed </t>
    </r>
  </si>
  <si>
    <r>
      <t xml:space="preserve">Thelypteris hatschbachii </t>
    </r>
    <r>
      <rPr>
        <sz val="12"/>
        <color theme="1"/>
        <rFont val="Times New Roman"/>
        <family val="1"/>
      </rPr>
      <t xml:space="preserve">A.R.Sm. </t>
    </r>
  </si>
  <si>
    <r>
      <t xml:space="preserve">Thelypteris hispidula </t>
    </r>
    <r>
      <rPr>
        <sz val="12"/>
        <color theme="1"/>
        <rFont val="Times New Roman"/>
        <family val="1"/>
      </rPr>
      <t xml:space="preserve">(Decne.) C.F.Reed </t>
    </r>
  </si>
  <si>
    <r>
      <t xml:space="preserve">Thelypteris interrupta </t>
    </r>
    <r>
      <rPr>
        <sz val="12"/>
        <color theme="1"/>
        <rFont val="Times New Roman"/>
        <family val="1"/>
      </rPr>
      <t xml:space="preserve">(Willd.) K.Iwats. </t>
    </r>
  </si>
  <si>
    <r>
      <t xml:space="preserve">Thelypteris metteniana </t>
    </r>
    <r>
      <rPr>
        <sz val="12"/>
        <color theme="1"/>
        <rFont val="Times New Roman"/>
        <family val="1"/>
      </rPr>
      <t xml:space="preserve">Ching </t>
    </r>
  </si>
  <si>
    <r>
      <t xml:space="preserve">Thelypteris opposita </t>
    </r>
    <r>
      <rPr>
        <sz val="12"/>
        <color theme="1"/>
        <rFont val="Times New Roman"/>
        <family val="1"/>
      </rPr>
      <t xml:space="preserve">(Vahl) Ching </t>
    </r>
  </si>
  <si>
    <r>
      <t>Thelypteris pachyrhachis</t>
    </r>
    <r>
      <rPr>
        <sz val="12"/>
        <color theme="1"/>
        <rFont val="Times New Roman"/>
        <family val="1"/>
      </rPr>
      <t xml:space="preserve"> (Mett.) Ching</t>
    </r>
  </si>
  <si>
    <r>
      <t xml:space="preserve">Thelypteris patens </t>
    </r>
    <r>
      <rPr>
        <sz val="12"/>
        <color theme="1"/>
        <rFont val="Times New Roman"/>
        <family val="1"/>
      </rPr>
      <t xml:space="preserve">(Sw.) Small </t>
    </r>
  </si>
  <si>
    <r>
      <t xml:space="preserve">Thelypteris ptarmica  </t>
    </r>
    <r>
      <rPr>
        <sz val="12"/>
        <color theme="1"/>
        <rFont val="Times New Roman"/>
        <family val="1"/>
      </rPr>
      <t xml:space="preserve">(Mett.) C.F.Reed </t>
    </r>
  </si>
  <si>
    <r>
      <t xml:space="preserve">Thelypteris recumbens </t>
    </r>
    <r>
      <rPr>
        <sz val="12"/>
        <color theme="1"/>
        <rFont val="Times New Roman"/>
        <family val="1"/>
      </rPr>
      <t xml:space="preserve">(Rosenst.) C.F.Reed </t>
    </r>
  </si>
  <si>
    <r>
      <t xml:space="preserve">Thelypteris regnelliana </t>
    </r>
    <r>
      <rPr>
        <sz val="12"/>
        <color theme="1"/>
        <rFont val="Times New Roman"/>
        <family val="1"/>
      </rPr>
      <t xml:space="preserve">(C.Chr.) Ponce </t>
    </r>
  </si>
  <si>
    <r>
      <t>Thelypteris retusa</t>
    </r>
    <r>
      <rPr>
        <sz val="12"/>
        <color theme="1"/>
        <rFont val="Times New Roman"/>
        <family val="1"/>
      </rPr>
      <t xml:space="preserve"> (Sw.) C.F.Reed </t>
    </r>
  </si>
  <si>
    <r>
      <t>Thelypteris rivularioides</t>
    </r>
    <r>
      <rPr>
        <sz val="12"/>
        <color theme="1"/>
        <rFont val="Times New Roman"/>
        <family val="1"/>
      </rPr>
      <t xml:space="preserve"> (Fée) Abbiatti</t>
    </r>
  </si>
  <si>
    <r>
      <t xml:space="preserve">Thelypteris scabra  </t>
    </r>
    <r>
      <rPr>
        <sz val="12"/>
        <color theme="1"/>
        <rFont val="Times New Roman"/>
        <family val="1"/>
      </rPr>
      <t xml:space="preserve">(C.Presl) Lellinger </t>
    </r>
  </si>
  <si>
    <r>
      <t xml:space="preserve">Thelypteris serrata </t>
    </r>
    <r>
      <rPr>
        <sz val="12"/>
        <color theme="1"/>
        <rFont val="Times New Roman"/>
        <family val="1"/>
      </rPr>
      <t xml:space="preserve">(Cav.) Alston </t>
    </r>
  </si>
  <si>
    <r>
      <t xml:space="preserve">Thelypteris tamandarei </t>
    </r>
    <r>
      <rPr>
        <sz val="12"/>
        <color theme="1"/>
        <rFont val="Times New Roman"/>
        <family val="1"/>
      </rPr>
      <t xml:space="preserve">(Rosenst.) Ponce </t>
    </r>
  </si>
  <si>
    <r>
      <t xml:space="preserve">Typha angustifolia </t>
    </r>
    <r>
      <rPr>
        <sz val="12"/>
        <color theme="1"/>
        <rFont val="Times New Roman"/>
        <family val="1"/>
      </rPr>
      <t xml:space="preserve">L. </t>
    </r>
  </si>
  <si>
    <r>
      <t>Boehmeria caudata</t>
    </r>
    <r>
      <rPr>
        <sz val="12"/>
        <color theme="1"/>
        <rFont val="Times New Roman"/>
        <family val="1"/>
      </rPr>
      <t xml:space="preserve"> Sw.</t>
    </r>
  </si>
  <si>
    <r>
      <t xml:space="preserve">Cecropia glaziovii </t>
    </r>
    <r>
      <rPr>
        <sz val="12"/>
        <color theme="1"/>
        <rFont val="Times New Roman"/>
        <family val="1"/>
      </rPr>
      <t>Snethl.</t>
    </r>
  </si>
  <si>
    <r>
      <t xml:space="preserve">Cecropia pachystachya </t>
    </r>
    <r>
      <rPr>
        <sz val="12"/>
        <color theme="1"/>
        <rFont val="Times New Roman"/>
        <family val="1"/>
      </rPr>
      <t>Trécul</t>
    </r>
  </si>
  <si>
    <r>
      <t xml:space="preserve">Phenax sonneratii </t>
    </r>
    <r>
      <rPr>
        <sz val="12"/>
        <color theme="1"/>
        <rFont val="Times New Roman"/>
        <family val="1"/>
      </rPr>
      <t>(Poir.) Wedd</t>
    </r>
  </si>
  <si>
    <r>
      <t xml:space="preserve">Pilea pubescens </t>
    </r>
    <r>
      <rPr>
        <sz val="12"/>
        <color theme="1"/>
        <rFont val="Times New Roman"/>
        <family val="1"/>
      </rPr>
      <t xml:space="preserve">Liebm. </t>
    </r>
  </si>
  <si>
    <r>
      <t xml:space="preserve">Urera baccifera </t>
    </r>
    <r>
      <rPr>
        <sz val="12"/>
        <color theme="1"/>
        <rFont val="Times New Roman"/>
        <family val="1"/>
      </rPr>
      <t xml:space="preserve">(L.) Gaudich. ex Wedd. </t>
    </r>
  </si>
  <si>
    <r>
      <t xml:space="preserve">Urtica dioica </t>
    </r>
    <r>
      <rPr>
        <sz val="12"/>
        <color theme="1"/>
        <rFont val="Times New Roman"/>
        <family val="1"/>
      </rPr>
      <t>L.</t>
    </r>
    <r>
      <rPr>
        <i/>
        <sz val="12"/>
        <color theme="1"/>
        <rFont val="Times New Roman"/>
        <family val="1"/>
      </rPr>
      <t xml:space="preserve"> </t>
    </r>
  </si>
  <si>
    <r>
      <t xml:space="preserve">Aloysia virgata </t>
    </r>
    <r>
      <rPr>
        <sz val="12"/>
        <color theme="1"/>
        <rFont val="Times New Roman"/>
        <family val="1"/>
      </rPr>
      <t xml:space="preserve">(Ruiz &amp; Pav) Juss. </t>
    </r>
  </si>
  <si>
    <r>
      <t xml:space="preserve">Citharexylum myrianthum </t>
    </r>
    <r>
      <rPr>
        <sz val="12"/>
        <color theme="1"/>
        <rFont val="Times New Roman"/>
        <family val="1"/>
      </rPr>
      <t>Cham.</t>
    </r>
  </si>
  <si>
    <r>
      <t xml:space="preserve">Citharexylum solanaceum </t>
    </r>
    <r>
      <rPr>
        <sz val="12"/>
        <color theme="1"/>
        <rFont val="Times New Roman"/>
        <family val="1"/>
      </rPr>
      <t>Cham.</t>
    </r>
  </si>
  <si>
    <r>
      <t xml:space="preserve">Duranta vestita </t>
    </r>
    <r>
      <rPr>
        <sz val="12"/>
        <color theme="1"/>
        <rFont val="Times New Roman"/>
        <family val="1"/>
      </rPr>
      <t>Cham.</t>
    </r>
  </si>
  <si>
    <r>
      <t xml:space="preserve">Lantana brasiliensis </t>
    </r>
    <r>
      <rPr>
        <sz val="12"/>
        <rFont val="Times New Roman"/>
        <family val="1"/>
      </rPr>
      <t xml:space="preserve">Link </t>
    </r>
  </si>
  <si>
    <r>
      <t>Lantana fucata</t>
    </r>
    <r>
      <rPr>
        <sz val="12"/>
        <rFont val="Times New Roman"/>
        <family val="1"/>
      </rPr>
      <t xml:space="preserve"> Lindl. </t>
    </r>
  </si>
  <si>
    <r>
      <t xml:space="preserve">Petrea volubilis </t>
    </r>
    <r>
      <rPr>
        <sz val="12"/>
        <color theme="1"/>
        <rFont val="Times New Roman"/>
        <family val="1"/>
      </rPr>
      <t>L.</t>
    </r>
    <r>
      <rPr>
        <i/>
        <sz val="12"/>
        <color theme="1"/>
        <rFont val="Times New Roman"/>
        <family val="1"/>
      </rPr>
      <t xml:space="preserve"> </t>
    </r>
  </si>
  <si>
    <r>
      <t xml:space="preserve">Anchietea pyrifolia  </t>
    </r>
    <r>
      <rPr>
        <sz val="12"/>
        <rFont val="Times New Roman"/>
        <family val="1"/>
      </rPr>
      <t xml:space="preserve">(Mart.) G.Don </t>
    </r>
  </si>
  <si>
    <r>
      <t>Hybanthus biggibosus</t>
    </r>
    <r>
      <rPr>
        <sz val="12"/>
        <rFont val="Times New Roman"/>
        <family val="1"/>
      </rPr>
      <t xml:space="preserve"> (A.St.-Hil.) Hassl. </t>
    </r>
  </si>
  <si>
    <r>
      <t xml:space="preserve">Hybanthus communis </t>
    </r>
    <r>
      <rPr>
        <sz val="12"/>
        <rFont val="Times New Roman"/>
        <family val="1"/>
      </rPr>
      <t xml:space="preserve">(A.St.-Hil.) Baill. </t>
    </r>
  </si>
  <si>
    <r>
      <t xml:space="preserve">Cissus sulcicaulis </t>
    </r>
    <r>
      <rPr>
        <sz val="12"/>
        <rFont val="Times New Roman"/>
        <family val="1"/>
      </rPr>
      <t xml:space="preserve">(Baker) Planch. </t>
    </r>
  </si>
  <si>
    <r>
      <t>Cissus verticilata</t>
    </r>
    <r>
      <rPr>
        <sz val="12"/>
        <rFont val="Times New Roman"/>
        <family val="1"/>
      </rPr>
      <t xml:space="preserve"> (L.) Nicolson &amp; C.E.Jarvis </t>
    </r>
  </si>
  <si>
    <r>
      <t xml:space="preserve">Vochysia tucanorum  </t>
    </r>
    <r>
      <rPr>
        <sz val="12"/>
        <rFont val="Times New Roman"/>
        <family val="1"/>
      </rPr>
      <t xml:space="preserve">Mart. </t>
    </r>
  </si>
  <si>
    <r>
      <t xml:space="preserve">Xyris jupicai </t>
    </r>
    <r>
      <rPr>
        <sz val="12"/>
        <rFont val="Times New Roman"/>
        <family val="1"/>
      </rPr>
      <t xml:space="preserve">Rich. </t>
    </r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</si>
</sst>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0.000"/>
    <numFmt numFmtId="165" formatCode="#,##0.000"/>
    <numFmt numFmtId="166" formatCode="#,##0.0000"/>
    <numFmt numFmtId="167" formatCode="_(* #,##0.00_);_(* \(#,##0.00\);_(* &quot;-&quot;??_);_(@_)"/>
  </numFmts>
  <fonts count="122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rgb="FF222222"/>
      <name val="Arial"/>
      <family val="2"/>
    </font>
    <font>
      <i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rgb="FFFFFFFF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sz val="7"/>
      <color rgb="FF000000"/>
      <name val="Arial"/>
      <family val="2"/>
    </font>
    <font>
      <sz val="7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222222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i/>
      <sz val="11"/>
      <color indexed="8"/>
      <name val="Calibri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39933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b/>
      <i/>
      <sz val="11"/>
      <color theme="1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rgb="FF339933"/>
      <name val="Arial"/>
      <family val="2"/>
    </font>
    <font>
      <sz val="8"/>
      <color rgb="FF4F81BD"/>
      <name val="Arial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indexed="8"/>
      <name val="Arial"/>
      <family val="2"/>
    </font>
    <font>
      <b/>
      <sz val="10"/>
      <color rgb="FF339933"/>
      <name val="Arial"/>
      <family val="2"/>
    </font>
    <font>
      <sz val="8"/>
      <color theme="1"/>
      <name val="Times New Roman"/>
      <family val="1"/>
    </font>
    <font>
      <sz val="10"/>
      <color rgb="FFFF0000"/>
      <name val="Arial"/>
      <family val="2"/>
    </font>
    <font>
      <b/>
      <sz val="8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0"/>
      <color indexed="12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i/>
      <u/>
      <sz val="10"/>
      <name val="Arial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rgb="FF339933"/>
      <name val="Calibri"/>
      <family val="2"/>
      <scheme val="minor"/>
    </font>
    <font>
      <b/>
      <sz val="9"/>
      <color rgb="FF7030A0"/>
      <name val="Calibri"/>
      <family val="2"/>
      <scheme val="minor"/>
    </font>
    <font>
      <i/>
      <sz val="9"/>
      <color rgb="FF231F20"/>
      <name val="Calibri"/>
      <family val="2"/>
      <scheme val="minor"/>
    </font>
    <font>
      <sz val="9"/>
      <color rgb="FF231F2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231F20"/>
      <name val="Calibri"/>
      <family val="2"/>
      <scheme val="minor"/>
    </font>
    <font>
      <sz val="12"/>
      <color rgb="FF231F20"/>
      <name val="Calibri"/>
      <family val="2"/>
      <scheme val="minor"/>
    </font>
    <font>
      <b/>
      <sz val="10"/>
      <color rgb="FF7030A0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rgb="FF4F81BD"/>
      <name val="Times New Roman"/>
      <family val="1"/>
    </font>
    <font>
      <i/>
      <sz val="12"/>
      <color rgb="FF231F20"/>
      <name val="Times New Roman"/>
      <family val="1"/>
    </font>
    <font>
      <sz val="12"/>
      <color rgb="FF231F2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</borders>
  <cellStyleXfs count="189">
    <xf numFmtId="0" fontId="0" fillId="0" borderId="0"/>
    <xf numFmtId="0" fontId="32" fillId="0" borderId="0"/>
    <xf numFmtId="0" fontId="41" fillId="0" borderId="0"/>
    <xf numFmtId="43" fontId="67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7" fillId="0" borderId="0" applyNumberFormat="0" applyFill="0" applyBorder="0" applyAlignment="0" applyProtection="0">
      <alignment vertical="top"/>
      <protection locked="0"/>
    </xf>
    <xf numFmtId="167" fontId="32" fillId="0" borderId="0" applyFont="0" applyFill="0" applyBorder="0" applyAlignment="0" applyProtection="0"/>
    <xf numFmtId="0" fontId="32" fillId="0" borderId="0"/>
  </cellStyleXfs>
  <cellXfs count="1051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0" xfId="0" applyFill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11" borderId="0" xfId="0" applyFill="1"/>
    <xf numFmtId="0" fontId="0" fillId="0" borderId="5" xfId="0" applyBorder="1"/>
    <xf numFmtId="0" fontId="9" fillId="0" borderId="0" xfId="0" applyFont="1"/>
    <xf numFmtId="0" fontId="9" fillId="0" borderId="5" xfId="0" applyFont="1" applyBorder="1"/>
    <xf numFmtId="16" fontId="9" fillId="0" borderId="0" xfId="0" applyNumberFormat="1" applyFont="1" applyAlignment="1">
      <alignment horizontal="right"/>
    </xf>
    <xf numFmtId="0" fontId="11" fillId="0" borderId="6" xfId="0" applyFont="1" applyBorder="1"/>
    <xf numFmtId="0" fontId="2" fillId="11" borderId="1" xfId="0" applyFont="1" applyFill="1" applyBorder="1" applyAlignment="1">
      <alignment horizontal="center"/>
    </xf>
    <xf numFmtId="0" fontId="0" fillId="11" borderId="0" xfId="0" applyFill="1" applyBorder="1"/>
    <xf numFmtId="0" fontId="12" fillId="11" borderId="0" xfId="0" applyFont="1" applyFill="1" applyBorder="1"/>
    <xf numFmtId="16" fontId="9" fillId="0" borderId="5" xfId="0" applyNumberFormat="1" applyFont="1" applyBorder="1" applyAlignment="1">
      <alignment horizontal="right"/>
    </xf>
    <xf numFmtId="0" fontId="9" fillId="0" borderId="6" xfId="0" applyFont="1" applyBorder="1"/>
    <xf numFmtId="0" fontId="11" fillId="0" borderId="7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16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3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7" fillId="11" borderId="0" xfId="0" applyFont="1" applyFill="1" applyBorder="1" applyAlignment="1">
      <alignment horizontal="center" vertical="top"/>
    </xf>
    <xf numFmtId="0" fontId="15" fillId="15" borderId="7" xfId="0" applyFont="1" applyFill="1" applyBorder="1"/>
    <xf numFmtId="0" fontId="15" fillId="15" borderId="8" xfId="0" applyFont="1" applyFill="1" applyBorder="1" applyAlignment="1">
      <alignment horizontal="center"/>
    </xf>
    <xf numFmtId="0" fontId="0" fillId="0" borderId="9" xfId="0" applyBorder="1"/>
    <xf numFmtId="0" fontId="7" fillId="0" borderId="9" xfId="0" applyFont="1" applyBorder="1"/>
    <xf numFmtId="0" fontId="7" fillId="0" borderId="10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5" fillId="15" borderId="7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Border="1"/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0" borderId="0" xfId="0" applyFont="1" applyBorder="1"/>
    <xf numFmtId="0" fontId="17" fillId="0" borderId="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20" fillId="0" borderId="5" xfId="0" applyFont="1" applyBorder="1"/>
    <xf numFmtId="0" fontId="2" fillId="2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4" fillId="0" borderId="0" xfId="0" applyFont="1" applyBorder="1"/>
    <xf numFmtId="0" fontId="26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5" xfId="0" applyFont="1" applyBorder="1"/>
    <xf numFmtId="0" fontId="11" fillId="0" borderId="0" xfId="0" applyFont="1" applyBorder="1"/>
    <xf numFmtId="16" fontId="22" fillId="0" borderId="0" xfId="0" applyNumberFormat="1" applyFont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16" fontId="22" fillId="0" borderId="5" xfId="0" applyNumberFormat="1" applyFont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top"/>
    </xf>
    <xf numFmtId="16" fontId="22" fillId="0" borderId="0" xfId="0" applyNumberFormat="1" applyFont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16" fontId="22" fillId="0" borderId="16" xfId="0" applyNumberFormat="1" applyFont="1" applyBorder="1" applyAlignment="1">
      <alignment horizontal="center"/>
    </xf>
    <xf numFmtId="0" fontId="23" fillId="0" borderId="5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/>
    </xf>
    <xf numFmtId="16" fontId="22" fillId="0" borderId="5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9" borderId="0" xfId="0" applyFont="1" applyFill="1"/>
    <xf numFmtId="0" fontId="2" fillId="0" borderId="0" xfId="0" applyFont="1"/>
    <xf numFmtId="0" fontId="2" fillId="0" borderId="0" xfId="0" applyFont="1" applyBorder="1" applyAlignment="1">
      <alignment horizontal="center" vertical="top"/>
    </xf>
    <xf numFmtId="14" fontId="2" fillId="0" borderId="0" xfId="0" applyNumberFormat="1" applyFont="1" applyBorder="1" applyAlignment="1">
      <alignment horizontal="center" vertical="top"/>
    </xf>
    <xf numFmtId="0" fontId="2" fillId="11" borderId="0" xfId="0" applyFont="1" applyFill="1" applyBorder="1" applyAlignment="1">
      <alignment horizontal="center"/>
    </xf>
    <xf numFmtId="0" fontId="31" fillId="0" borderId="0" xfId="1" applyFont="1" applyFill="1" applyBorder="1" applyAlignment="1">
      <alignment horizontal="center"/>
    </xf>
    <xf numFmtId="0" fontId="32" fillId="0" borderId="0" xfId="1" applyFill="1" applyBorder="1" applyAlignment="1">
      <alignment horizontal="center"/>
    </xf>
    <xf numFmtId="0" fontId="34" fillId="0" borderId="0" xfId="1" applyFont="1" applyFill="1" applyBorder="1" applyAlignment="1">
      <alignment horizontal="center"/>
    </xf>
    <xf numFmtId="0" fontId="35" fillId="0" borderId="0" xfId="1" applyFont="1" applyFill="1" applyBorder="1" applyAlignment="1">
      <alignment horizontal="center"/>
    </xf>
    <xf numFmtId="0" fontId="32" fillId="0" borderId="18" xfId="1" applyFill="1" applyBorder="1" applyAlignment="1">
      <alignment horizontal="center"/>
    </xf>
    <xf numFmtId="0" fontId="34" fillId="0" borderId="18" xfId="1" applyFont="1" applyFill="1" applyBorder="1" applyAlignment="1">
      <alignment horizontal="center"/>
    </xf>
    <xf numFmtId="0" fontId="31" fillId="0" borderId="18" xfId="1" applyFont="1" applyFill="1" applyBorder="1" applyAlignment="1">
      <alignment horizontal="center"/>
    </xf>
    <xf numFmtId="0" fontId="0" fillId="0" borderId="18" xfId="0" applyBorder="1"/>
    <xf numFmtId="0" fontId="30" fillId="0" borderId="6" xfId="1" applyFont="1" applyBorder="1" applyAlignment="1">
      <alignment horizontal="center"/>
    </xf>
    <xf numFmtId="0" fontId="33" fillId="0" borderId="6" xfId="1" applyFont="1" applyBorder="1" applyAlignment="1">
      <alignment horizontal="center"/>
    </xf>
    <xf numFmtId="0" fontId="29" fillId="0" borderId="19" xfId="1" applyFont="1" applyBorder="1" applyAlignment="1">
      <alignment horizontal="center"/>
    </xf>
    <xf numFmtId="0" fontId="36" fillId="0" borderId="19" xfId="1" applyFont="1" applyBorder="1" applyAlignment="1">
      <alignment horizontal="center"/>
    </xf>
    <xf numFmtId="0" fontId="29" fillId="0" borderId="0" xfId="1" applyFont="1" applyBorder="1" applyAlignment="1">
      <alignment horizontal="center"/>
    </xf>
    <xf numFmtId="0" fontId="36" fillId="0" borderId="0" xfId="1" applyFont="1" applyBorder="1" applyAlignment="1">
      <alignment horizontal="center"/>
    </xf>
    <xf numFmtId="0" fontId="29" fillId="0" borderId="0" xfId="1" applyFont="1" applyFill="1" applyBorder="1" applyAlignment="1">
      <alignment horizontal="center"/>
    </xf>
    <xf numFmtId="0" fontId="36" fillId="0" borderId="0" xfId="1" applyFont="1" applyFill="1" applyBorder="1" applyAlignment="1">
      <alignment horizontal="center"/>
    </xf>
    <xf numFmtId="0" fontId="38" fillId="0" borderId="0" xfId="1" applyFont="1" applyAlignment="1">
      <alignment horizontal="center"/>
    </xf>
    <xf numFmtId="0" fontId="29" fillId="0" borderId="18" xfId="1" applyFont="1" applyBorder="1" applyAlignment="1">
      <alignment horizontal="center"/>
    </xf>
    <xf numFmtId="0" fontId="36" fillId="0" borderId="18" xfId="1" applyFont="1" applyBorder="1" applyAlignment="1">
      <alignment horizontal="center"/>
    </xf>
    <xf numFmtId="0" fontId="39" fillId="0" borderId="6" xfId="1" applyFont="1" applyBorder="1" applyAlignment="1">
      <alignment horizontal="center"/>
    </xf>
    <xf numFmtId="0" fontId="40" fillId="0" borderId="6" xfId="1" applyFont="1" applyBorder="1" applyAlignment="1">
      <alignment horizontal="center"/>
    </xf>
    <xf numFmtId="0" fontId="41" fillId="0" borderId="19" xfId="1" applyFont="1" applyFill="1" applyBorder="1" applyAlignment="1">
      <alignment horizontal="center"/>
    </xf>
    <xf numFmtId="0" fontId="42" fillId="0" borderId="19" xfId="1" applyFont="1" applyBorder="1" applyAlignment="1">
      <alignment horizontal="center"/>
    </xf>
    <xf numFmtId="0" fontId="41" fillId="0" borderId="19" xfId="1" applyFont="1" applyBorder="1" applyAlignment="1">
      <alignment horizontal="center"/>
    </xf>
    <xf numFmtId="0" fontId="41" fillId="0" borderId="18" xfId="1" applyFont="1" applyFill="1" applyBorder="1" applyAlignment="1">
      <alignment horizontal="center"/>
    </xf>
    <xf numFmtId="0" fontId="42" fillId="0" borderId="18" xfId="1" applyFont="1" applyBorder="1" applyAlignment="1">
      <alignment horizontal="center"/>
    </xf>
    <xf numFmtId="0" fontId="41" fillId="0" borderId="18" xfId="1" applyFont="1" applyBorder="1" applyAlignment="1">
      <alignment horizontal="center"/>
    </xf>
    <xf numFmtId="0" fontId="41" fillId="0" borderId="0" xfId="1" applyFont="1"/>
    <xf numFmtId="0" fontId="14" fillId="0" borderId="0" xfId="1" applyFont="1"/>
    <xf numFmtId="0" fontId="43" fillId="0" borderId="9" xfId="2" applyFont="1" applyBorder="1" applyAlignment="1">
      <alignment horizontal="center" vertical="top"/>
    </xf>
    <xf numFmtId="0" fontId="43" fillId="0" borderId="10" xfId="2" applyFont="1" applyBorder="1" applyAlignment="1">
      <alignment horizontal="center" vertical="top"/>
    </xf>
    <xf numFmtId="0" fontId="44" fillId="0" borderId="7" xfId="2" applyFont="1" applyBorder="1" applyAlignment="1">
      <alignment horizontal="center" vertical="top"/>
    </xf>
    <xf numFmtId="0" fontId="44" fillId="0" borderId="8" xfId="2" applyFont="1" applyBorder="1" applyAlignment="1">
      <alignment horizontal="center" vertical="top"/>
    </xf>
    <xf numFmtId="0" fontId="0" fillId="9" borderId="0" xfId="0" applyFill="1"/>
    <xf numFmtId="0" fontId="33" fillId="9" borderId="0" xfId="1" applyFont="1" applyFill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45" fillId="0" borderId="12" xfId="1" applyFont="1" applyBorder="1" applyAlignment="1">
      <alignment horizontal="center"/>
    </xf>
    <xf numFmtId="0" fontId="46" fillId="0" borderId="6" xfId="1" applyFont="1" applyBorder="1" applyAlignment="1">
      <alignment horizontal="center"/>
    </xf>
    <xf numFmtId="0" fontId="46" fillId="0" borderId="8" xfId="1" applyFont="1" applyBorder="1" applyAlignment="1">
      <alignment horizontal="center"/>
    </xf>
    <xf numFmtId="0" fontId="46" fillId="0" borderId="8" xfId="1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16" borderId="0" xfId="0" applyFont="1" applyFill="1"/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7" fillId="0" borderId="0" xfId="0" applyFont="1" applyBorder="1"/>
    <xf numFmtId="0" fontId="47" fillId="0" borderId="0" xfId="0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9" fillId="0" borderId="0" xfId="0" applyFont="1" applyBorder="1" applyAlignment="1">
      <alignment horizontal="justify" vertical="top"/>
    </xf>
    <xf numFmtId="0" fontId="49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horizontal="justify" vertical="top"/>
    </xf>
    <xf numFmtId="0" fontId="51" fillId="0" borderId="0" xfId="0" applyFont="1" applyBorder="1" applyAlignment="1">
      <alignment horizontal="justify" vertical="top"/>
    </xf>
    <xf numFmtId="0" fontId="49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56" fillId="0" borderId="0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55" fillId="0" borderId="0" xfId="0" applyFont="1" applyBorder="1" applyAlignment="1">
      <alignment horizontal="center"/>
    </xf>
    <xf numFmtId="0" fontId="39" fillId="0" borderId="5" xfId="1" applyFont="1" applyBorder="1" applyAlignment="1">
      <alignment horizontal="center"/>
    </xf>
    <xf numFmtId="0" fontId="40" fillId="0" borderId="5" xfId="1" applyFont="1" applyBorder="1" applyAlignment="1">
      <alignment horizontal="center"/>
    </xf>
    <xf numFmtId="0" fontId="40" fillId="0" borderId="5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41" fillId="0" borderId="0" xfId="1" applyFont="1" applyFill="1" applyBorder="1" applyAlignment="1">
      <alignment horizontal="center"/>
    </xf>
    <xf numFmtId="0" fontId="42" fillId="0" borderId="0" xfId="1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52" fillId="0" borderId="5" xfId="0" applyFont="1" applyFill="1" applyBorder="1" applyAlignment="1">
      <alignment horizontal="center"/>
    </xf>
    <xf numFmtId="0" fontId="52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5" xfId="0" applyFont="1" applyBorder="1" applyAlignment="1">
      <alignment horizontal="center"/>
    </xf>
    <xf numFmtId="0" fontId="52" fillId="0" borderId="5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11" fillId="0" borderId="5" xfId="0" applyFont="1" applyBorder="1" applyAlignment="1">
      <alignment horizontal="center"/>
    </xf>
    <xf numFmtId="0" fontId="59" fillId="0" borderId="5" xfId="0" applyFont="1" applyBorder="1" applyAlignment="1">
      <alignment horizontal="center"/>
    </xf>
    <xf numFmtId="0" fontId="59" fillId="0" borderId="5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60" fillId="0" borderId="5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14" fontId="22" fillId="0" borderId="0" xfId="0" applyNumberFormat="1" applyFont="1" applyBorder="1" applyAlignment="1">
      <alignment horizontal="center"/>
    </xf>
    <xf numFmtId="14" fontId="22" fillId="0" borderId="5" xfId="0" applyNumberFormat="1" applyFont="1" applyBorder="1" applyAlignment="1">
      <alignment horizontal="center"/>
    </xf>
    <xf numFmtId="0" fontId="7" fillId="14" borderId="0" xfId="0" applyFont="1" applyFill="1"/>
    <xf numFmtId="0" fontId="22" fillId="0" borderId="0" xfId="0" applyFont="1" applyBorder="1" applyAlignment="1">
      <alignment horizontal="center"/>
    </xf>
    <xf numFmtId="0" fontId="59" fillId="0" borderId="5" xfId="0" applyFont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 vertical="top"/>
    </xf>
    <xf numFmtId="0" fontId="59" fillId="0" borderId="0" xfId="0" applyFont="1" applyFill="1" applyBorder="1" applyAlignment="1">
      <alignment horizontal="center"/>
    </xf>
    <xf numFmtId="0" fontId="60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16" borderId="0" xfId="0" applyFill="1"/>
    <xf numFmtId="0" fontId="22" fillId="0" borderId="19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" fontId="22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0" fillId="0" borderId="5" xfId="1" applyFont="1" applyBorder="1" applyAlignment="1">
      <alignment horizontal="center"/>
    </xf>
    <xf numFmtId="0" fontId="33" fillId="0" borderId="5" xfId="1" applyFont="1" applyBorder="1" applyAlignment="1">
      <alignment horizontal="center"/>
    </xf>
    <xf numFmtId="0" fontId="33" fillId="0" borderId="5" xfId="1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16" fontId="22" fillId="0" borderId="0" xfId="0" applyNumberFormat="1" applyFont="1" applyFill="1" applyAlignment="1">
      <alignment horizontal="center"/>
    </xf>
    <xf numFmtId="0" fontId="22" fillId="0" borderId="0" xfId="0" applyFont="1"/>
    <xf numFmtId="0" fontId="36" fillId="0" borderId="5" xfId="0" applyFont="1" applyFill="1" applyBorder="1" applyAlignment="1">
      <alignment horizontal="center"/>
    </xf>
    <xf numFmtId="16" fontId="22" fillId="0" borderId="5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Border="1" applyAlignment="1">
      <alignment horizontal="center"/>
    </xf>
    <xf numFmtId="16" fontId="22" fillId="0" borderId="0" xfId="0" applyNumberFormat="1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36" fillId="0" borderId="5" xfId="0" applyFont="1" applyBorder="1" applyAlignment="1">
      <alignment horizontal="center"/>
    </xf>
    <xf numFmtId="164" fontId="22" fillId="0" borderId="0" xfId="0" applyNumberFormat="1" applyFont="1" applyAlignment="1">
      <alignment horizontal="center"/>
    </xf>
    <xf numFmtId="0" fontId="28" fillId="0" borderId="0" xfId="0" applyFont="1" applyFill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164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164" fontId="29" fillId="0" borderId="5" xfId="0" applyNumberFormat="1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17" borderId="6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22" fillId="17" borderId="6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33" fillId="0" borderId="6" xfId="1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Border="1"/>
    <xf numFmtId="0" fontId="21" fillId="0" borderId="6" xfId="0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14" fontId="22" fillId="0" borderId="1" xfId="0" applyNumberFormat="1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4" fontId="22" fillId="0" borderId="1" xfId="0" applyNumberFormat="1" applyFont="1" applyFill="1" applyBorder="1" applyAlignment="1">
      <alignment horizontal="center"/>
    </xf>
    <xf numFmtId="17" fontId="22" fillId="0" borderId="1" xfId="0" applyNumberFormat="1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22" fillId="10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2" fillId="0" borderId="1" xfId="0" applyFont="1" applyBorder="1"/>
    <xf numFmtId="0" fontId="22" fillId="0" borderId="2" xfId="0" applyFont="1" applyBorder="1"/>
    <xf numFmtId="0" fontId="22" fillId="0" borderId="2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2" fillId="18" borderId="0" xfId="0" applyFont="1" applyFill="1" applyBorder="1" applyAlignment="1"/>
    <xf numFmtId="0" fontId="22" fillId="18" borderId="0" xfId="0" applyFont="1" applyFill="1" applyAlignment="1"/>
    <xf numFmtId="0" fontId="22" fillId="0" borderId="0" xfId="0" applyFont="1" applyAlignment="1"/>
    <xf numFmtId="0" fontId="22" fillId="0" borderId="0" xfId="0" applyFont="1" applyBorder="1" applyAlignment="1"/>
    <xf numFmtId="0" fontId="22" fillId="0" borderId="0" xfId="0" applyFont="1" applyFill="1" applyBorder="1" applyAlignment="1"/>
    <xf numFmtId="0" fontId="66" fillId="0" borderId="0" xfId="0" applyFont="1" applyFill="1" applyBorder="1" applyAlignment="1"/>
    <xf numFmtId="0" fontId="30" fillId="0" borderId="19" xfId="1" applyFont="1" applyBorder="1" applyAlignment="1">
      <alignment horizontal="center"/>
    </xf>
    <xf numFmtId="0" fontId="33" fillId="0" borderId="19" xfId="1" applyFont="1" applyBorder="1" applyAlignment="1">
      <alignment horizontal="center"/>
    </xf>
    <xf numFmtId="0" fontId="33" fillId="0" borderId="19" xfId="1" applyFont="1" applyFill="1" applyBorder="1" applyAlignment="1">
      <alignment horizontal="center"/>
    </xf>
    <xf numFmtId="0" fontId="36" fillId="0" borderId="2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14" fontId="22" fillId="0" borderId="2" xfId="0" applyNumberFormat="1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0" fillId="18" borderId="0" xfId="0" applyFill="1"/>
    <xf numFmtId="0" fontId="22" fillId="0" borderId="0" xfId="0" applyFont="1" applyFill="1" applyBorder="1"/>
    <xf numFmtId="0" fontId="29" fillId="0" borderId="0" xfId="0" applyFont="1" applyFill="1" applyBorder="1"/>
    <xf numFmtId="16" fontId="22" fillId="0" borderId="0" xfId="3" applyNumberFormat="1" applyFont="1" applyBorder="1" applyAlignment="1">
      <alignment horizontal="center"/>
    </xf>
    <xf numFmtId="0" fontId="0" fillId="4" borderId="0" xfId="0" applyFill="1"/>
    <xf numFmtId="0" fontId="63" fillId="4" borderId="0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22" fillId="4" borderId="0" xfId="0" applyFont="1" applyFill="1" applyAlignment="1">
      <alignment horizontal="center"/>
    </xf>
    <xf numFmtId="0" fontId="22" fillId="4" borderId="0" xfId="0" applyFont="1" applyFill="1"/>
    <xf numFmtId="0" fontId="47" fillId="0" borderId="7" xfId="0" applyFont="1" applyBorder="1" applyAlignment="1">
      <alignment vertical="top"/>
    </xf>
    <xf numFmtId="0" fontId="47" fillId="0" borderId="8" xfId="0" applyFont="1" applyBorder="1" applyAlignment="1">
      <alignment vertical="top"/>
    </xf>
    <xf numFmtId="0" fontId="68" fillId="0" borderId="9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9" xfId="0" applyBorder="1" applyAlignment="1">
      <alignment vertical="top"/>
    </xf>
    <xf numFmtId="0" fontId="47" fillId="0" borderId="9" xfId="0" applyFont="1" applyBorder="1" applyAlignment="1">
      <alignment vertical="top"/>
    </xf>
    <xf numFmtId="0" fontId="23" fillId="0" borderId="0" xfId="0" applyFont="1" applyFill="1" applyBorder="1"/>
    <xf numFmtId="0" fontId="29" fillId="0" borderId="0" xfId="0" applyFont="1"/>
    <xf numFmtId="0" fontId="31" fillId="0" borderId="0" xfId="0" applyFont="1" applyFill="1" applyBorder="1"/>
    <xf numFmtId="0" fontId="34" fillId="0" borderId="0" xfId="0" applyFont="1" applyFill="1" applyBorder="1"/>
    <xf numFmtId="14" fontId="22" fillId="0" borderId="19" xfId="0" applyNumberFormat="1" applyFont="1" applyBorder="1" applyAlignment="1">
      <alignment horizontal="center"/>
    </xf>
    <xf numFmtId="14" fontId="29" fillId="0" borderId="0" xfId="0" applyNumberFormat="1" applyFont="1" applyBorder="1" applyAlignment="1">
      <alignment horizontal="center"/>
    </xf>
    <xf numFmtId="14" fontId="29" fillId="0" borderId="5" xfId="0" applyNumberFormat="1" applyFont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/>
    </xf>
    <xf numFmtId="17" fontId="22" fillId="0" borderId="0" xfId="0" applyNumberFormat="1" applyFont="1" applyFill="1" applyBorder="1" applyAlignment="1">
      <alignment horizontal="center"/>
    </xf>
    <xf numFmtId="14" fontId="22" fillId="0" borderId="0" xfId="0" applyNumberFormat="1" applyFont="1" applyFill="1" applyBorder="1" applyAlignment="1">
      <alignment horizontal="center"/>
    </xf>
    <xf numFmtId="14" fontId="22" fillId="0" borderId="5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37" fillId="0" borderId="5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" fontId="22" fillId="0" borderId="0" xfId="0" applyNumberFormat="1" applyFont="1" applyFill="1" applyAlignment="1">
      <alignment horizontal="center"/>
    </xf>
    <xf numFmtId="17" fontId="22" fillId="0" borderId="0" xfId="0" applyNumberFormat="1" applyFont="1" applyBorder="1" applyAlignment="1">
      <alignment horizontal="center"/>
    </xf>
    <xf numFmtId="0" fontId="22" fillId="0" borderId="0" xfId="0" applyFont="1" applyAlignment="1">
      <alignment vertical="center"/>
    </xf>
    <xf numFmtId="17" fontId="22" fillId="0" borderId="5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2" fillId="0" borderId="5" xfId="0" applyFont="1" applyBorder="1"/>
    <xf numFmtId="0" fontId="38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9" fillId="0" borderId="0" xfId="1" applyFont="1" applyFill="1" applyBorder="1" applyAlignment="1">
      <alignment horizontal="center" vertical="center"/>
    </xf>
    <xf numFmtId="0" fontId="38" fillId="0" borderId="0" xfId="1" applyFont="1" applyFill="1" applyBorder="1" applyAlignment="1">
      <alignment horizontal="center" vertical="center"/>
    </xf>
    <xf numFmtId="14" fontId="38" fillId="0" borderId="0" xfId="1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14" fontId="22" fillId="0" borderId="19" xfId="0" applyNumberFormat="1" applyFont="1" applyFill="1" applyBorder="1" applyAlignment="1">
      <alignment horizontal="center" vertical="center"/>
    </xf>
    <xf numFmtId="14" fontId="22" fillId="0" borderId="0" xfId="0" applyNumberFormat="1" applyFont="1" applyFill="1" applyBorder="1" applyAlignment="1">
      <alignment horizontal="center" vertical="center"/>
    </xf>
    <xf numFmtId="14" fontId="22" fillId="0" borderId="0" xfId="0" applyNumberFormat="1" applyFont="1" applyFill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14" fontId="22" fillId="0" borderId="5" xfId="0" applyNumberFormat="1" applyFont="1" applyFill="1" applyBorder="1" applyAlignment="1">
      <alignment horizontal="center" vertical="center"/>
    </xf>
    <xf numFmtId="0" fontId="1" fillId="12" borderId="0" xfId="0" applyFont="1" applyFill="1"/>
    <xf numFmtId="0" fontId="68" fillId="0" borderId="0" xfId="0" applyFont="1" applyBorder="1"/>
    <xf numFmtId="0" fontId="0" fillId="0" borderId="0" xfId="0" applyFont="1" applyBorder="1"/>
    <xf numFmtId="0" fontId="68" fillId="0" borderId="0" xfId="0" applyFont="1" applyFill="1" applyBorder="1"/>
    <xf numFmtId="0" fontId="2" fillId="12" borderId="0" xfId="0" applyFont="1" applyFill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71" fillId="0" borderId="0" xfId="0" applyFont="1"/>
    <xf numFmtId="0" fontId="1" fillId="12" borderId="0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9" fillId="0" borderId="2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1" fillId="12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1" fillId="12" borderId="24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0" fillId="0" borderId="0" xfId="0" applyFill="1"/>
    <xf numFmtId="0" fontId="10" fillId="19" borderId="0" xfId="0" applyFont="1" applyFill="1" applyAlignment="1">
      <alignment horizontal="center"/>
    </xf>
    <xf numFmtId="14" fontId="29" fillId="0" borderId="0" xfId="0" applyNumberFormat="1" applyFont="1" applyFill="1" applyBorder="1" applyAlignment="1">
      <alignment horizontal="center"/>
    </xf>
    <xf numFmtId="0" fontId="30" fillId="0" borderId="26" xfId="1" applyFont="1" applyBorder="1" applyAlignment="1">
      <alignment horizontal="center"/>
    </xf>
    <xf numFmtId="0" fontId="33" fillId="0" borderId="30" xfId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Border="1"/>
    <xf numFmtId="0" fontId="21" fillId="0" borderId="6" xfId="0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4" fontId="0" fillId="0" borderId="1" xfId="0" applyNumberFormat="1" applyBorder="1"/>
    <xf numFmtId="17" fontId="0" fillId="0" borderId="1" xfId="0" applyNumberFormat="1" applyBorder="1"/>
    <xf numFmtId="0" fontId="22" fillId="0" borderId="0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16" fontId="12" fillId="0" borderId="0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73" fillId="17" borderId="0" xfId="0" applyFont="1" applyFill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8" fillId="0" borderId="0" xfId="0" applyFont="1"/>
    <xf numFmtId="0" fontId="26" fillId="0" borderId="0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horizontal="center" vertical="top"/>
    </xf>
    <xf numFmtId="0" fontId="1" fillId="17" borderId="0" xfId="0" applyFont="1" applyFill="1" applyAlignment="1">
      <alignment horizontal="center"/>
    </xf>
    <xf numFmtId="4" fontId="22" fillId="0" borderId="0" xfId="0" applyNumberFormat="1" applyFont="1" applyBorder="1" applyAlignment="1">
      <alignment horizontal="center"/>
    </xf>
    <xf numFmtId="16" fontId="22" fillId="0" borderId="0" xfId="0" applyNumberFormat="1" applyFont="1" applyBorder="1" applyAlignment="1">
      <alignment horizontal="center" vertical="top" wrapText="1"/>
    </xf>
    <xf numFmtId="16" fontId="26" fillId="0" borderId="0" xfId="0" applyNumberFormat="1" applyFont="1" applyBorder="1" applyAlignment="1">
      <alignment horizontal="center" vertical="top" wrapText="1"/>
    </xf>
    <xf numFmtId="0" fontId="22" fillId="0" borderId="0" xfId="0" applyFont="1" applyBorder="1"/>
    <xf numFmtId="0" fontId="37" fillId="0" borderId="0" xfId="0" applyFont="1" applyBorder="1" applyAlignment="1">
      <alignment horizontal="center"/>
    </xf>
    <xf numFmtId="0" fontId="38" fillId="0" borderId="19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8" fillId="0" borderId="5" xfId="0" applyFont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/>
    </xf>
    <xf numFmtId="0" fontId="33" fillId="17" borderId="0" xfId="0" applyFont="1" applyFill="1" applyAlignment="1">
      <alignment horizontal="center"/>
    </xf>
    <xf numFmtId="0" fontId="33" fillId="0" borderId="19" xfId="0" applyFont="1" applyBorder="1" applyAlignment="1">
      <alignment horizontal="center"/>
    </xf>
    <xf numFmtId="0" fontId="38" fillId="0" borderId="0" xfId="0" applyFont="1" applyBorder="1"/>
    <xf numFmtId="0" fontId="38" fillId="0" borderId="5" xfId="0" applyFont="1" applyBorder="1"/>
    <xf numFmtId="0" fontId="29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/>
    </xf>
    <xf numFmtId="0" fontId="29" fillId="0" borderId="5" xfId="0" applyFont="1" applyBorder="1" applyAlignment="1">
      <alignment horizontal="center" vertical="top" wrapText="1"/>
    </xf>
    <xf numFmtId="0" fontId="36" fillId="0" borderId="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/>
    </xf>
    <xf numFmtId="0" fontId="74" fillId="0" borderId="16" xfId="0" applyFont="1" applyBorder="1" applyAlignment="1">
      <alignment horizontal="center"/>
    </xf>
    <xf numFmtId="0" fontId="66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/>
    </xf>
    <xf numFmtId="0" fontId="38" fillId="0" borderId="32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/>
    </xf>
    <xf numFmtId="0" fontId="38" fillId="0" borderId="31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/>
    </xf>
    <xf numFmtId="0" fontId="38" fillId="0" borderId="33" xfId="0" applyFont="1" applyBorder="1" applyAlignment="1">
      <alignment horizontal="center" vertical="center"/>
    </xf>
    <xf numFmtId="0" fontId="65" fillId="0" borderId="5" xfId="0" applyFont="1" applyBorder="1" applyAlignment="1">
      <alignment horizontal="center"/>
    </xf>
    <xf numFmtId="0" fontId="66" fillId="0" borderId="0" xfId="0" applyFont="1" applyFill="1" applyBorder="1" applyAlignment="1">
      <alignment horizontal="center" vertical="top"/>
    </xf>
    <xf numFmtId="0" fontId="66" fillId="0" borderId="0" xfId="0" applyFont="1" applyBorder="1" applyAlignment="1">
      <alignment horizontal="center" vertical="top"/>
    </xf>
    <xf numFmtId="0" fontId="22" fillId="0" borderId="11" xfId="0" applyFont="1" applyBorder="1" applyAlignment="1">
      <alignment horizontal="center"/>
    </xf>
    <xf numFmtId="164" fontId="0" fillId="0" borderId="0" xfId="0" applyNumberFormat="1"/>
    <xf numFmtId="0" fontId="24" fillId="0" borderId="0" xfId="0" applyFont="1"/>
    <xf numFmtId="164" fontId="22" fillId="0" borderId="5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47" fillId="17" borderId="6" xfId="0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63" fillId="8" borderId="0" xfId="0" applyFont="1" applyFill="1" applyBorder="1" applyAlignment="1">
      <alignment horizontal="center"/>
    </xf>
    <xf numFmtId="0" fontId="21" fillId="8" borderId="0" xfId="0" applyFont="1" applyFill="1" applyBorder="1" applyAlignment="1">
      <alignment horizontal="center"/>
    </xf>
    <xf numFmtId="0" fontId="0" fillId="8" borderId="0" xfId="0" applyFill="1"/>
    <xf numFmtId="0" fontId="29" fillId="0" borderId="0" xfId="0" applyFont="1" applyFill="1" applyAlignment="1">
      <alignment horizontal="center"/>
    </xf>
    <xf numFmtId="14" fontId="22" fillId="0" borderId="0" xfId="0" applyNumberFormat="1" applyFont="1" applyAlignment="1">
      <alignment horizontal="center"/>
    </xf>
    <xf numFmtId="0" fontId="66" fillId="0" borderId="0" xfId="0" applyFont="1" applyAlignment="1">
      <alignment horizontal="center"/>
    </xf>
    <xf numFmtId="0" fontId="21" fillId="17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73" fillId="17" borderId="0" xfId="0" applyFont="1" applyFill="1" applyAlignment="1">
      <alignment horizontal="center"/>
    </xf>
    <xf numFmtId="0" fontId="47" fillId="17" borderId="0" xfId="0" applyFont="1" applyFill="1" applyAlignment="1">
      <alignment horizontal="center"/>
    </xf>
    <xf numFmtId="0" fontId="0" fillId="0" borderId="6" xfId="0" applyBorder="1"/>
    <xf numFmtId="0" fontId="21" fillId="17" borderId="6" xfId="0" applyFont="1" applyFill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0" fillId="8" borderId="0" xfId="0" applyFill="1" applyBorder="1"/>
    <xf numFmtId="3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/>
    <xf numFmtId="0" fontId="65" fillId="0" borderId="0" xfId="0" applyFont="1" applyAlignment="1">
      <alignment horizontal="center"/>
    </xf>
    <xf numFmtId="166" fontId="1" fillId="17" borderId="0" xfId="0" applyNumberFormat="1" applyFont="1" applyFill="1" applyAlignment="1">
      <alignment horizontal="center"/>
    </xf>
    <xf numFmtId="0" fontId="65" fillId="0" borderId="0" xfId="0" applyFont="1" applyAlignment="1">
      <alignment horizontal="center" vertical="center"/>
    </xf>
    <xf numFmtId="0" fontId="66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3" fillId="0" borderId="0" xfId="0" applyFont="1"/>
    <xf numFmtId="0" fontId="22" fillId="0" borderId="0" xfId="0" applyNumberFormat="1" applyFont="1" applyAlignment="1">
      <alignment horizontal="center"/>
    </xf>
    <xf numFmtId="3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center" wrapText="1"/>
    </xf>
    <xf numFmtId="0" fontId="10" fillId="7" borderId="0" xfId="0" applyFont="1" applyFill="1" applyBorder="1" applyAlignment="1">
      <alignment horizontal="center"/>
    </xf>
    <xf numFmtId="0" fontId="29" fillId="0" borderId="0" xfId="0" applyFont="1" applyAlignment="1">
      <alignment vertical="center"/>
    </xf>
    <xf numFmtId="0" fontId="76" fillId="0" borderId="0" xfId="0" applyFont="1"/>
    <xf numFmtId="0" fontId="36" fillId="0" borderId="0" xfId="0" applyFont="1"/>
    <xf numFmtId="0" fontId="75" fillId="0" borderId="0" xfId="0" applyFont="1"/>
    <xf numFmtId="0" fontId="22" fillId="0" borderId="5" xfId="0" applyFont="1" applyFill="1" applyBorder="1"/>
    <xf numFmtId="0" fontId="23" fillId="0" borderId="5" xfId="0" applyFont="1" applyBorder="1"/>
    <xf numFmtId="0" fontId="1" fillId="19" borderId="0" xfId="0" applyFont="1" applyFill="1" applyBorder="1"/>
    <xf numFmtId="0" fontId="1" fillId="19" borderId="0" xfId="0" applyFont="1" applyFill="1"/>
    <xf numFmtId="0" fontId="66" fillId="0" borderId="5" xfId="0" applyFont="1" applyBorder="1" applyAlignment="1">
      <alignment horizontal="center"/>
    </xf>
    <xf numFmtId="0" fontId="29" fillId="0" borderId="0" xfId="186" applyFont="1" applyBorder="1" applyAlignment="1" applyProtection="1">
      <alignment horizontal="center"/>
    </xf>
    <xf numFmtId="0" fontId="13" fillId="19" borderId="0" xfId="0" applyFont="1" applyFill="1" applyBorder="1" applyAlignment="1">
      <alignment horizontal="center" vertical="center"/>
    </xf>
    <xf numFmtId="0" fontId="78" fillId="19" borderId="0" xfId="0" applyFont="1" applyFill="1" applyAlignment="1">
      <alignment horizontal="center"/>
    </xf>
    <xf numFmtId="0" fontId="79" fillId="0" borderId="0" xfId="0" applyFont="1" applyAlignment="1">
      <alignment horizontal="center"/>
    </xf>
    <xf numFmtId="0" fontId="79" fillId="0" borderId="0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164" fontId="1" fillId="19" borderId="0" xfId="0" applyNumberFormat="1" applyFont="1" applyFill="1" applyAlignment="1">
      <alignment horizontal="center"/>
    </xf>
    <xf numFmtId="14" fontId="29" fillId="0" borderId="1" xfId="0" applyNumberFormat="1" applyFont="1" applyBorder="1" applyAlignment="1">
      <alignment horizontal="center"/>
    </xf>
    <xf numFmtId="14" fontId="29" fillId="0" borderId="1" xfId="0" applyNumberFormat="1" applyFont="1" applyFill="1" applyBorder="1" applyAlignment="1">
      <alignment horizontal="center"/>
    </xf>
    <xf numFmtId="17" fontId="29" fillId="0" borderId="1" xfId="0" applyNumberFormat="1" applyFont="1" applyFill="1" applyBorder="1" applyAlignment="1">
      <alignment horizontal="center"/>
    </xf>
    <xf numFmtId="49" fontId="29" fillId="0" borderId="1" xfId="0" applyNumberFormat="1" applyFont="1" applyFill="1" applyBorder="1" applyAlignment="1">
      <alignment horizontal="center"/>
    </xf>
    <xf numFmtId="0" fontId="36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14" fontId="29" fillId="0" borderId="2" xfId="0" applyNumberFormat="1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36" fillId="0" borderId="11" xfId="0" applyFont="1" applyBorder="1" applyAlignment="1">
      <alignment horizontal="center"/>
    </xf>
    <xf numFmtId="14" fontId="29" fillId="0" borderId="11" xfId="0" applyNumberFormat="1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14" fontId="29" fillId="0" borderId="2" xfId="0" applyNumberFormat="1" applyFont="1" applyBorder="1" applyAlignment="1">
      <alignment horizontal="center"/>
    </xf>
    <xf numFmtId="0" fontId="30" fillId="0" borderId="1" xfId="1" applyFont="1" applyBorder="1" applyAlignment="1">
      <alignment horizontal="center"/>
    </xf>
    <xf numFmtId="0" fontId="33" fillId="0" borderId="1" xfId="1" applyFont="1" applyBorder="1" applyAlignment="1">
      <alignment horizontal="center"/>
    </xf>
    <xf numFmtId="0" fontId="33" fillId="0" borderId="1" xfId="1" applyFont="1" applyFill="1" applyBorder="1" applyAlignment="1">
      <alignment horizontal="center"/>
    </xf>
    <xf numFmtId="0" fontId="22" fillId="0" borderId="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11" xfId="0" applyFont="1" applyBorder="1"/>
    <xf numFmtId="0" fontId="21" fillId="0" borderId="34" xfId="0" applyFont="1" applyFill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80" fillId="0" borderId="0" xfId="0" applyFont="1"/>
    <xf numFmtId="0" fontId="9" fillId="0" borderId="1" xfId="0" applyFont="1" applyFill="1" applyBorder="1" applyAlignment="1">
      <alignment horizontal="center"/>
    </xf>
    <xf numFmtId="0" fontId="52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164" fontId="9" fillId="0" borderId="0" xfId="0" applyNumberFormat="1" applyFont="1"/>
    <xf numFmtId="164" fontId="10" fillId="20" borderId="0" xfId="0" applyNumberFormat="1" applyFont="1" applyFill="1" applyAlignment="1">
      <alignment horizontal="center"/>
    </xf>
    <xf numFmtId="0" fontId="32" fillId="0" borderId="1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0" xfId="0" applyFont="1" applyBorder="1"/>
    <xf numFmtId="0" fontId="10" fillId="20" borderId="0" xfId="0" applyFont="1" applyFill="1" applyBorder="1" applyAlignment="1">
      <alignment horizontal="center"/>
    </xf>
    <xf numFmtId="0" fontId="10" fillId="13" borderId="1" xfId="0" applyFont="1" applyFill="1" applyBorder="1" applyAlignment="1">
      <alignment horizontal="center"/>
    </xf>
    <xf numFmtId="0" fontId="10" fillId="13" borderId="12" xfId="0" applyFont="1" applyFill="1" applyBorder="1" applyAlignment="1">
      <alignment horizontal="center"/>
    </xf>
    <xf numFmtId="0" fontId="10" fillId="13" borderId="7" xfId="0" applyFont="1" applyFill="1" applyBorder="1" applyAlignment="1">
      <alignment horizontal="center"/>
    </xf>
    <xf numFmtId="0" fontId="10" fillId="13" borderId="6" xfId="0" applyFont="1" applyFill="1" applyBorder="1" applyAlignment="1">
      <alignment horizontal="center"/>
    </xf>
    <xf numFmtId="0" fontId="10" fillId="13" borderId="34" xfId="0" applyFont="1" applyFill="1" applyBorder="1" applyAlignment="1">
      <alignment horizontal="center"/>
    </xf>
    <xf numFmtId="0" fontId="10" fillId="13" borderId="20" xfId="0" applyFont="1" applyFill="1" applyBorder="1" applyAlignment="1">
      <alignment horizontal="center"/>
    </xf>
    <xf numFmtId="0" fontId="10" fillId="13" borderId="21" xfId="0" applyFont="1" applyFill="1" applyBorder="1" applyAlignment="1">
      <alignment horizontal="center"/>
    </xf>
    <xf numFmtId="0" fontId="39" fillId="13" borderId="1" xfId="1" applyFont="1" applyFill="1" applyBorder="1" applyAlignment="1">
      <alignment horizontal="center"/>
    </xf>
    <xf numFmtId="0" fontId="40" fillId="13" borderId="1" xfId="1" applyFont="1" applyFill="1" applyBorder="1" applyAlignment="1">
      <alignment horizontal="center"/>
    </xf>
    <xf numFmtId="0" fontId="39" fillId="13" borderId="6" xfId="1" applyFont="1" applyFill="1" applyBorder="1" applyAlignment="1">
      <alignment horizontal="center"/>
    </xf>
    <xf numFmtId="0" fontId="40" fillId="13" borderId="6" xfId="1" applyFont="1" applyFill="1" applyBorder="1" applyAlignment="1">
      <alignment horizontal="center"/>
    </xf>
    <xf numFmtId="0" fontId="70" fillId="18" borderId="0" xfId="0" applyFont="1" applyFill="1" applyBorder="1" applyAlignment="1">
      <alignment horizontal="center"/>
    </xf>
    <xf numFmtId="0" fontId="10" fillId="18" borderId="0" xfId="0" applyFont="1" applyFill="1" applyBorder="1" applyAlignment="1">
      <alignment horizontal="center"/>
    </xf>
    <xf numFmtId="0" fontId="9" fillId="18" borderId="0" xfId="0" applyFont="1" applyFill="1"/>
    <xf numFmtId="0" fontId="81" fillId="0" borderId="0" xfId="0" applyFont="1"/>
    <xf numFmtId="0" fontId="39" fillId="20" borderId="1" xfId="0" applyFont="1" applyFill="1" applyBorder="1" applyAlignment="1">
      <alignment horizontal="center"/>
    </xf>
    <xf numFmtId="164" fontId="32" fillId="0" borderId="1" xfId="0" applyNumberFormat="1" applyFont="1" applyFill="1" applyBorder="1" applyAlignment="1">
      <alignment horizontal="center"/>
    </xf>
    <xf numFmtId="164" fontId="39" fillId="20" borderId="0" xfId="0" applyNumberFormat="1" applyFont="1" applyFill="1" applyAlignment="1">
      <alignment horizontal="center"/>
    </xf>
    <xf numFmtId="0" fontId="32" fillId="0" borderId="0" xfId="0" applyFont="1"/>
    <xf numFmtId="0" fontId="10" fillId="20" borderId="16" xfId="0" applyFont="1" applyFill="1" applyBorder="1" applyAlignment="1">
      <alignment horizontal="center"/>
    </xf>
    <xf numFmtId="164" fontId="0" fillId="0" borderId="0" xfId="0" applyNumberFormat="1" applyBorder="1"/>
    <xf numFmtId="164" fontId="32" fillId="0" borderId="0" xfId="0" applyNumberFormat="1" applyFont="1"/>
    <xf numFmtId="0" fontId="32" fillId="0" borderId="0" xfId="0" applyFont="1" applyFill="1"/>
    <xf numFmtId="164" fontId="9" fillId="0" borderId="0" xfId="0" applyNumberFormat="1" applyFont="1" applyBorder="1"/>
    <xf numFmtId="164" fontId="32" fillId="0" borderId="4" xfId="0" applyNumberFormat="1" applyFont="1" applyFill="1" applyBorder="1" applyAlignment="1">
      <alignment horizontal="center"/>
    </xf>
    <xf numFmtId="164" fontId="32" fillId="0" borderId="2" xfId="0" applyNumberFormat="1" applyFont="1" applyFill="1" applyBorder="1" applyAlignment="1">
      <alignment horizontal="center"/>
    </xf>
    <xf numFmtId="164" fontId="32" fillId="0" borderId="13" xfId="0" applyNumberFormat="1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57" fillId="0" borderId="1" xfId="0" applyFont="1" applyFill="1" applyBorder="1" applyAlignment="1">
      <alignment horizontal="center"/>
    </xf>
    <xf numFmtId="0" fontId="82" fillId="0" borderId="1" xfId="0" applyFont="1" applyBorder="1" applyAlignment="1">
      <alignment horizontal="center"/>
    </xf>
    <xf numFmtId="0" fontId="42" fillId="0" borderId="0" xfId="0" applyFont="1" applyFill="1"/>
    <xf numFmtId="14" fontId="32" fillId="0" borderId="0" xfId="0" applyNumberFormat="1" applyFont="1" applyFill="1" applyAlignment="1">
      <alignment horizontal="center"/>
    </xf>
    <xf numFmtId="17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42" fillId="0" borderId="0" xfId="0" applyFont="1"/>
    <xf numFmtId="0" fontId="42" fillId="0" borderId="1" xfId="0" applyFont="1" applyFill="1" applyBorder="1" applyAlignment="1">
      <alignment horizontal="center"/>
    </xf>
    <xf numFmtId="14" fontId="32" fillId="0" borderId="1" xfId="0" applyNumberFormat="1" applyFont="1" applyFill="1" applyBorder="1" applyAlignment="1">
      <alignment horizontal="center"/>
    </xf>
    <xf numFmtId="17" fontId="32" fillId="0" borderId="1" xfId="0" applyNumberFormat="1" applyFont="1" applyFill="1" applyBorder="1" applyAlignment="1">
      <alignment horizontal="center"/>
    </xf>
    <xf numFmtId="0" fontId="32" fillId="0" borderId="1" xfId="0" applyFont="1" applyBorder="1" applyAlignment="1">
      <alignment horizontal="center" vertical="center"/>
    </xf>
    <xf numFmtId="0" fontId="72" fillId="0" borderId="1" xfId="0" applyFont="1" applyBorder="1" applyAlignment="1">
      <alignment horizontal="center"/>
    </xf>
    <xf numFmtId="0" fontId="72" fillId="0" borderId="1" xfId="0" applyFont="1" applyFill="1" applyBorder="1" applyAlignment="1">
      <alignment horizontal="center"/>
    </xf>
    <xf numFmtId="0" fontId="82" fillId="0" borderId="1" xfId="0" applyFont="1" applyFill="1" applyBorder="1" applyAlignment="1">
      <alignment horizontal="center"/>
    </xf>
    <xf numFmtId="49" fontId="32" fillId="0" borderId="1" xfId="0" applyNumberFormat="1" applyFont="1" applyBorder="1" applyAlignment="1">
      <alignment horizontal="center"/>
    </xf>
    <xf numFmtId="0" fontId="83" fillId="0" borderId="1" xfId="0" applyFont="1" applyBorder="1" applyAlignment="1">
      <alignment horizontal="center"/>
    </xf>
    <xf numFmtId="9" fontId="32" fillId="0" borderId="0" xfId="0" applyNumberFormat="1" applyFont="1" applyAlignment="1">
      <alignment horizontal="center"/>
    </xf>
    <xf numFmtId="0" fontId="9" fillId="6" borderId="1" xfId="0" applyFont="1" applyFill="1" applyBorder="1" applyAlignment="1">
      <alignment horizontal="center"/>
    </xf>
    <xf numFmtId="164" fontId="32" fillId="6" borderId="2" xfId="0" applyNumberFormat="1" applyFont="1" applyFill="1" applyBorder="1" applyAlignment="1">
      <alignment horizontal="center"/>
    </xf>
    <xf numFmtId="14" fontId="9" fillId="6" borderId="1" xfId="0" applyNumberFormat="1" applyFont="1" applyFill="1" applyBorder="1" applyAlignment="1">
      <alignment horizontal="center"/>
    </xf>
    <xf numFmtId="164" fontId="32" fillId="6" borderId="1" xfId="0" applyNumberFormat="1" applyFont="1" applyFill="1" applyBorder="1" applyAlignment="1">
      <alignment horizontal="center"/>
    </xf>
    <xf numFmtId="0" fontId="72" fillId="6" borderId="1" xfId="0" applyFont="1" applyFill="1" applyBorder="1" applyAlignment="1">
      <alignment horizontal="center"/>
    </xf>
    <xf numFmtId="0" fontId="52" fillId="6" borderId="1" xfId="0" applyFont="1" applyFill="1" applyBorder="1" applyAlignment="1">
      <alignment horizontal="center"/>
    </xf>
    <xf numFmtId="0" fontId="82" fillId="6" borderId="1" xfId="0" applyFont="1" applyFill="1" applyBorder="1" applyAlignment="1">
      <alignment horizontal="center"/>
    </xf>
    <xf numFmtId="164" fontId="32" fillId="6" borderId="4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20" borderId="0" xfId="0" applyFont="1" applyFill="1" applyBorder="1" applyAlignment="1">
      <alignment horizontal="center"/>
    </xf>
    <xf numFmtId="0" fontId="22" fillId="11" borderId="13" xfId="0" applyFont="1" applyFill="1" applyBorder="1" applyAlignment="1">
      <alignment horizontal="center"/>
    </xf>
    <xf numFmtId="0" fontId="23" fillId="11" borderId="13" xfId="0" applyFont="1" applyFill="1" applyBorder="1" applyAlignment="1">
      <alignment horizontal="center"/>
    </xf>
    <xf numFmtId="0" fontId="70" fillId="5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0" fillId="5" borderId="0" xfId="0" applyFill="1"/>
    <xf numFmtId="0" fontId="84" fillId="0" borderId="0" xfId="0" applyFont="1"/>
    <xf numFmtId="0" fontId="85" fillId="0" borderId="0" xfId="0" applyFont="1"/>
    <xf numFmtId="0" fontId="86" fillId="0" borderId="0" xfId="0" applyFont="1"/>
    <xf numFmtId="0" fontId="88" fillId="0" borderId="0" xfId="0" applyFont="1" applyFill="1" applyBorder="1" applyAlignment="1">
      <alignment vertical="top" wrapText="1"/>
    </xf>
    <xf numFmtId="0" fontId="84" fillId="0" borderId="0" xfId="0" applyFont="1" applyBorder="1" applyAlignment="1">
      <alignment horizontal="center"/>
    </xf>
    <xf numFmtId="0" fontId="84" fillId="0" borderId="0" xfId="0" applyFont="1" applyBorder="1" applyAlignment="1">
      <alignment horizontal="right"/>
    </xf>
    <xf numFmtId="0" fontId="90" fillId="0" borderId="0" xfId="0" applyFont="1" applyBorder="1" applyAlignment="1">
      <alignment horizontal="center"/>
    </xf>
    <xf numFmtId="0" fontId="47" fillId="0" borderId="0" xfId="0" applyFont="1"/>
    <xf numFmtId="0" fontId="0" fillId="0" borderId="0" xfId="0" applyFont="1"/>
    <xf numFmtId="0" fontId="84" fillId="0" borderId="0" xfId="0" applyFont="1" applyFill="1"/>
    <xf numFmtId="164" fontId="84" fillId="0" borderId="0" xfId="0" applyNumberFormat="1" applyFont="1" applyFill="1" applyAlignment="1">
      <alignment horizontal="center"/>
    </xf>
    <xf numFmtId="0" fontId="84" fillId="0" borderId="0" xfId="0" applyFont="1" applyFill="1" applyAlignment="1">
      <alignment horizontal="center" vertical="center"/>
    </xf>
    <xf numFmtId="14" fontId="84" fillId="0" borderId="0" xfId="0" applyNumberFormat="1" applyFont="1" applyFill="1" applyAlignment="1">
      <alignment horizontal="center"/>
    </xf>
    <xf numFmtId="0" fontId="87" fillId="0" borderId="0" xfId="0" applyFont="1" applyFill="1"/>
    <xf numFmtId="164" fontId="47" fillId="0" borderId="0" xfId="0" applyNumberFormat="1" applyFont="1"/>
    <xf numFmtId="0" fontId="39" fillId="13" borderId="19" xfId="1" applyFont="1" applyFill="1" applyBorder="1" applyAlignment="1">
      <alignment horizontal="center"/>
    </xf>
    <xf numFmtId="0" fontId="0" fillId="0" borderId="0" xfId="0"/>
    <xf numFmtId="0" fontId="40" fillId="13" borderId="19" xfId="1" applyFont="1" applyFill="1" applyBorder="1" applyAlignment="1">
      <alignment horizontal="center"/>
    </xf>
    <xf numFmtId="0" fontId="32" fillId="0" borderId="0" xfId="0" applyFont="1" applyFill="1" applyBorder="1"/>
    <xf numFmtId="0" fontId="42" fillId="0" borderId="0" xfId="0" applyFont="1" applyBorder="1"/>
    <xf numFmtId="0" fontId="0" fillId="0" borderId="0" xfId="0" applyFont="1" applyFill="1" applyBorder="1"/>
    <xf numFmtId="49" fontId="0" fillId="0" borderId="0" xfId="0" applyNumberFormat="1" applyBorder="1" applyAlignment="1">
      <alignment horizontal="center"/>
    </xf>
    <xf numFmtId="49" fontId="3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32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2" fillId="0" borderId="0" xfId="0" applyFont="1"/>
    <xf numFmtId="0" fontId="57" fillId="0" borderId="0" xfId="0" applyFont="1" applyFill="1" applyBorder="1" applyAlignment="1">
      <alignment horizontal="left" vertical="center" wrapText="1"/>
    </xf>
    <xf numFmtId="0" fontId="84" fillId="0" borderId="0" xfId="0" applyFont="1" applyFill="1" applyBorder="1" applyAlignment="1">
      <alignment horizontal="left"/>
    </xf>
    <xf numFmtId="0" fontId="85" fillId="0" borderId="0" xfId="0" applyFont="1" applyFill="1" applyBorder="1" applyAlignment="1">
      <alignment horizontal="left"/>
    </xf>
    <xf numFmtId="0" fontId="84" fillId="0" borderId="0" xfId="0" applyFont="1" applyFill="1" applyBorder="1" applyAlignment="1">
      <alignment horizontal="right"/>
    </xf>
    <xf numFmtId="0" fontId="85" fillId="0" borderId="0" xfId="0" applyFont="1" applyFill="1"/>
    <xf numFmtId="0" fontId="84" fillId="0" borderId="0" xfId="0" applyFont="1" applyFill="1" applyAlignment="1">
      <alignment horizontal="right"/>
    </xf>
    <xf numFmtId="0" fontId="84" fillId="0" borderId="0" xfId="0" quotePrefix="1" applyFont="1"/>
    <xf numFmtId="0" fontId="84" fillId="0" borderId="0" xfId="0" applyFont="1" applyAlignment="1">
      <alignment horizontal="center"/>
    </xf>
    <xf numFmtId="164" fontId="87" fillId="0" borderId="0" xfId="0" applyNumberFormat="1" applyFont="1" applyFill="1" applyAlignment="1">
      <alignment horizontal="center"/>
    </xf>
    <xf numFmtId="0" fontId="87" fillId="0" borderId="0" xfId="0" applyFont="1" applyFill="1" applyAlignment="1">
      <alignment horizontal="center" vertical="center"/>
    </xf>
    <xf numFmtId="14" fontId="87" fillId="0" borderId="0" xfId="0" applyNumberFormat="1" applyFont="1" applyFill="1" applyAlignment="1">
      <alignment horizontal="center"/>
    </xf>
    <xf numFmtId="0" fontId="84" fillId="0" borderId="0" xfId="0" applyFont="1" applyFill="1" applyAlignment="1">
      <alignment horizontal="center"/>
    </xf>
    <xf numFmtId="0" fontId="42" fillId="3" borderId="0" xfId="0" applyFont="1" applyFill="1"/>
    <xf numFmtId="0" fontId="84" fillId="22" borderId="0" xfId="0" applyFont="1" applyFill="1"/>
    <xf numFmtId="0" fontId="87" fillId="22" borderId="0" xfId="0" applyFont="1" applyFill="1"/>
    <xf numFmtId="0" fontId="92" fillId="13" borderId="6" xfId="1" applyFont="1" applyFill="1" applyBorder="1" applyAlignment="1">
      <alignment horizontal="center"/>
    </xf>
    <xf numFmtId="0" fontId="93" fillId="13" borderId="6" xfId="1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94" fillId="21" borderId="0" xfId="0" applyFont="1" applyFill="1" applyBorder="1" applyAlignment="1">
      <alignment horizontal="center"/>
    </xf>
    <xf numFmtId="0" fontId="94" fillId="22" borderId="0" xfId="0" applyFont="1" applyFill="1" applyBorder="1" applyAlignment="1">
      <alignment horizontal="center"/>
    </xf>
    <xf numFmtId="0" fontId="95" fillId="22" borderId="0" xfId="0" applyFont="1" applyFill="1" applyBorder="1" applyAlignment="1">
      <alignment horizontal="center"/>
    </xf>
    <xf numFmtId="0" fontId="90" fillId="20" borderId="0" xfId="0" applyFont="1" applyFill="1" applyBorder="1" applyAlignment="1">
      <alignment horizontal="center"/>
    </xf>
    <xf numFmtId="0" fontId="90" fillId="13" borderId="1" xfId="0" applyFont="1" applyFill="1" applyBorder="1" applyAlignment="1">
      <alignment horizontal="center"/>
    </xf>
    <xf numFmtId="0" fontId="90" fillId="21" borderId="0" xfId="0" applyFont="1" applyFill="1" applyBorder="1" applyAlignment="1">
      <alignment horizontal="center"/>
    </xf>
    <xf numFmtId="0" fontId="90" fillId="22" borderId="0" xfId="0" applyFont="1" applyFill="1" applyBorder="1" applyAlignment="1">
      <alignment horizontal="center"/>
    </xf>
    <xf numFmtId="0" fontId="92" fillId="13" borderId="19" xfId="1" applyFont="1" applyFill="1" applyBorder="1" applyAlignment="1">
      <alignment horizontal="center"/>
    </xf>
    <xf numFmtId="0" fontId="93" fillId="13" borderId="19" xfId="1" applyFont="1" applyFill="1" applyBorder="1" applyAlignment="1">
      <alignment horizontal="center"/>
    </xf>
    <xf numFmtId="0" fontId="84" fillId="21" borderId="0" xfId="0" applyFont="1" applyFill="1"/>
    <xf numFmtId="0" fontId="84" fillId="0" borderId="0" xfId="0" applyFont="1" applyBorder="1"/>
    <xf numFmtId="0" fontId="96" fillId="0" borderId="0" xfId="0" applyFont="1" applyBorder="1"/>
    <xf numFmtId="0" fontId="84" fillId="0" borderId="0" xfId="0" applyFont="1" applyFill="1" applyBorder="1"/>
    <xf numFmtId="14" fontId="84" fillId="0" borderId="0" xfId="3" applyNumberFormat="1" applyFont="1" applyBorder="1" applyAlignment="1">
      <alignment horizontal="center"/>
    </xf>
    <xf numFmtId="0" fontId="91" fillId="22" borderId="0" xfId="0" applyFont="1" applyFill="1"/>
    <xf numFmtId="0" fontId="87" fillId="0" borderId="0" xfId="0" applyFont="1" applyFill="1" applyBorder="1"/>
    <xf numFmtId="0" fontId="86" fillId="0" borderId="0" xfId="0" applyFont="1" applyBorder="1"/>
    <xf numFmtId="49" fontId="84" fillId="0" borderId="0" xfId="0" applyNumberFormat="1" applyFont="1" applyBorder="1" applyAlignment="1">
      <alignment horizontal="center"/>
    </xf>
    <xf numFmtId="0" fontId="86" fillId="0" borderId="0" xfId="0" applyFont="1" applyFill="1"/>
    <xf numFmtId="14" fontId="84" fillId="0" borderId="0" xfId="0" applyNumberFormat="1" applyFont="1" applyBorder="1"/>
    <xf numFmtId="49" fontId="87" fillId="0" borderId="0" xfId="0" applyNumberFormat="1" applyFont="1" applyBorder="1" applyAlignment="1">
      <alignment horizontal="center"/>
    </xf>
    <xf numFmtId="0" fontId="87" fillId="0" borderId="0" xfId="0" applyFont="1"/>
    <xf numFmtId="17" fontId="87" fillId="0" borderId="0" xfId="0" applyNumberFormat="1" applyFont="1" applyFill="1" applyAlignment="1">
      <alignment horizontal="center"/>
    </xf>
    <xf numFmtId="0" fontId="86" fillId="3" borderId="0" xfId="0" applyFont="1" applyFill="1"/>
    <xf numFmtId="0" fontId="90" fillId="20" borderId="0" xfId="0" applyFont="1" applyFill="1" applyBorder="1" applyAlignment="1">
      <alignment horizontal="center"/>
    </xf>
    <xf numFmtId="0" fontId="94" fillId="23" borderId="0" xfId="0" applyFont="1" applyFill="1" applyBorder="1" applyAlignment="1">
      <alignment horizontal="center"/>
    </xf>
    <xf numFmtId="0" fontId="90" fillId="23" borderId="0" xfId="0" applyFont="1" applyFill="1" applyBorder="1" applyAlignment="1">
      <alignment horizontal="center"/>
    </xf>
    <xf numFmtId="0" fontId="0" fillId="23" borderId="0" xfId="0" applyFill="1"/>
    <xf numFmtId="0" fontId="60" fillId="0" borderId="0" xfId="0" applyFont="1"/>
    <xf numFmtId="0" fontId="52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  <xf numFmtId="14" fontId="60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2" fontId="60" fillId="0" borderId="0" xfId="0" applyNumberFormat="1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164" fontId="60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left"/>
    </xf>
    <xf numFmtId="164" fontId="60" fillId="0" borderId="0" xfId="0" applyNumberFormat="1" applyFont="1" applyFill="1" applyAlignment="1">
      <alignment horizontal="center" vertical="center"/>
    </xf>
    <xf numFmtId="14" fontId="60" fillId="0" borderId="0" xfId="0" applyNumberFormat="1" applyFont="1" applyFill="1" applyAlignment="1">
      <alignment horizontal="center"/>
    </xf>
    <xf numFmtId="0" fontId="60" fillId="0" borderId="0" xfId="0" applyFont="1" applyFill="1"/>
    <xf numFmtId="0" fontId="60" fillId="22" borderId="0" xfId="0" applyFont="1" applyFill="1"/>
    <xf numFmtId="0" fontId="0" fillId="22" borderId="0" xfId="0" applyFill="1"/>
    <xf numFmtId="0" fontId="98" fillId="0" borderId="0" xfId="0" applyFont="1" applyBorder="1"/>
    <xf numFmtId="14" fontId="98" fillId="0" borderId="0" xfId="0" applyNumberFormat="1" applyFont="1" applyBorder="1"/>
    <xf numFmtId="0" fontId="98" fillId="0" borderId="0" xfId="0" applyFont="1" applyFill="1" applyBorder="1"/>
    <xf numFmtId="0" fontId="100" fillId="0" borderId="0" xfId="0" applyFont="1" applyBorder="1"/>
    <xf numFmtId="14" fontId="98" fillId="22" borderId="0" xfId="0" applyNumberFormat="1" applyFont="1" applyFill="1" applyBorder="1"/>
    <xf numFmtId="0" fontId="70" fillId="22" borderId="0" xfId="0" applyFont="1" applyFill="1" applyBorder="1" applyAlignment="1">
      <alignment horizontal="center"/>
    </xf>
    <xf numFmtId="0" fontId="102" fillId="22" borderId="0" xfId="0" applyFont="1" applyFill="1" applyBorder="1" applyAlignment="1">
      <alignment horizontal="center"/>
    </xf>
    <xf numFmtId="0" fontId="10" fillId="2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right"/>
    </xf>
    <xf numFmtId="0" fontId="9" fillId="22" borderId="0" xfId="0" applyFont="1" applyFill="1"/>
    <xf numFmtId="0" fontId="9" fillId="0" borderId="0" xfId="0" applyFont="1" applyFill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center"/>
    </xf>
    <xf numFmtId="0" fontId="9" fillId="0" borderId="0" xfId="0" applyFont="1" applyFill="1" applyBorder="1"/>
    <xf numFmtId="0" fontId="72" fillId="0" borderId="0" xfId="0" applyFont="1" applyFill="1"/>
    <xf numFmtId="0" fontId="9" fillId="0" borderId="13" xfId="0" applyFont="1" applyBorder="1"/>
    <xf numFmtId="0" fontId="39" fillId="13" borderId="12" xfId="1" applyFont="1" applyFill="1" applyBorder="1" applyAlignment="1">
      <alignment horizontal="center"/>
    </xf>
    <xf numFmtId="0" fontId="40" fillId="13" borderId="8" xfId="1" applyFont="1" applyFill="1" applyBorder="1" applyAlignment="1">
      <alignment horizontal="center"/>
    </xf>
    <xf numFmtId="0" fontId="98" fillId="0" borderId="13" xfId="0" applyFont="1" applyFill="1" applyBorder="1"/>
    <xf numFmtId="14" fontId="98" fillId="0" borderId="0" xfId="0" applyNumberFormat="1" applyFont="1"/>
    <xf numFmtId="0" fontId="0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53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103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104" fillId="0" borderId="0" xfId="0" applyFont="1" applyFill="1" applyBorder="1" applyAlignment="1">
      <alignment horizontal="center" vertical="top" wrapText="1"/>
    </xf>
    <xf numFmtId="0" fontId="49" fillId="0" borderId="0" xfId="0" applyFont="1" applyFill="1"/>
    <xf numFmtId="0" fontId="107" fillId="0" borderId="0" xfId="0" applyFont="1"/>
    <xf numFmtId="0" fontId="107" fillId="0" borderId="0" xfId="0" applyFont="1" applyFill="1" applyBorder="1" applyAlignment="1">
      <alignment horizontal="left"/>
    </xf>
    <xf numFmtId="0" fontId="106" fillId="0" borderId="0" xfId="0" applyFont="1" applyFill="1" applyBorder="1" applyAlignment="1">
      <alignment horizontal="left"/>
    </xf>
    <xf numFmtId="0" fontId="105" fillId="0" borderId="0" xfId="0" applyFont="1" applyFill="1" applyBorder="1" applyAlignment="1">
      <alignment horizontal="center"/>
    </xf>
    <xf numFmtId="0" fontId="107" fillId="0" borderId="0" xfId="0" applyFont="1" applyFill="1" applyBorder="1"/>
    <xf numFmtId="0" fontId="106" fillId="0" borderId="0" xfId="0" applyFont="1"/>
    <xf numFmtId="0" fontId="107" fillId="0" borderId="0" xfId="0" applyFont="1" applyBorder="1"/>
    <xf numFmtId="0" fontId="107" fillId="0" borderId="0" xfId="0" applyFont="1" applyFill="1"/>
    <xf numFmtId="0" fontId="106" fillId="0" borderId="0" xfId="0" applyFont="1" applyFill="1"/>
    <xf numFmtId="0" fontId="107" fillId="0" borderId="0" xfId="0" applyFont="1" applyFill="1" applyBorder="1" applyAlignment="1">
      <alignment horizontal="right"/>
    </xf>
    <xf numFmtId="0" fontId="107" fillId="0" borderId="0" xfId="0" applyFont="1" applyAlignment="1">
      <alignment horizontal="center"/>
    </xf>
    <xf numFmtId="0" fontId="107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107" fillId="0" borderId="0" xfId="0" applyFont="1" applyBorder="1" applyAlignment="1">
      <alignment horizontal="left" vertical="center"/>
    </xf>
    <xf numFmtId="0" fontId="112" fillId="0" borderId="0" xfId="0" applyFont="1" applyBorder="1" applyAlignment="1">
      <alignment horizontal="left"/>
    </xf>
    <xf numFmtId="0" fontId="114" fillId="0" borderId="0" xfId="0" applyFont="1" applyBorder="1" applyAlignment="1">
      <alignment horizontal="left"/>
    </xf>
    <xf numFmtId="0" fontId="114" fillId="0" borderId="0" xfId="0" applyFont="1" applyFill="1"/>
    <xf numFmtId="0" fontId="112" fillId="0" borderId="0" xfId="0" applyFont="1" applyBorder="1" applyAlignment="1">
      <alignment horizontal="left" vertical="center" wrapText="1"/>
    </xf>
    <xf numFmtId="0" fontId="110" fillId="0" borderId="0" xfId="0" applyFont="1" applyBorder="1" applyAlignment="1">
      <alignment horizontal="left" vertical="center" wrapText="1"/>
    </xf>
    <xf numFmtId="0" fontId="110" fillId="0" borderId="0" xfId="0" applyFont="1" applyFill="1" applyBorder="1" applyAlignment="1">
      <alignment horizontal="left" vertical="center" wrapText="1"/>
    </xf>
    <xf numFmtId="0" fontId="106" fillId="0" borderId="0" xfId="0" applyFont="1" applyBorder="1" applyAlignment="1">
      <alignment horizontal="left" vertical="center" wrapText="1"/>
    </xf>
    <xf numFmtId="0" fontId="107" fillId="0" borderId="0" xfId="0" applyFont="1" applyFill="1" applyBorder="1" applyAlignment="1">
      <alignment horizontal="center"/>
    </xf>
    <xf numFmtId="0" fontId="105" fillId="0" borderId="6" xfId="0" applyFont="1" applyFill="1" applyBorder="1" applyAlignment="1">
      <alignment horizontal="left"/>
    </xf>
    <xf numFmtId="0" fontId="105" fillId="0" borderId="8" xfId="0" applyFont="1" applyFill="1" applyBorder="1" applyAlignment="1">
      <alignment horizontal="left"/>
    </xf>
    <xf numFmtId="0" fontId="106" fillId="0" borderId="0" xfId="0" applyFont="1" applyFill="1" applyBorder="1" applyAlignment="1">
      <alignment horizontal="left" vertical="top"/>
    </xf>
    <xf numFmtId="0" fontId="106" fillId="0" borderId="0" xfId="0" applyFont="1" applyFill="1" applyBorder="1" applyAlignment="1">
      <alignment horizontal="left" vertical="center"/>
    </xf>
    <xf numFmtId="164" fontId="105" fillId="0" borderId="0" xfId="0" applyNumberFormat="1" applyFont="1" applyFill="1" applyBorder="1" applyAlignment="1">
      <alignment horizontal="center"/>
    </xf>
    <xf numFmtId="14" fontId="107" fillId="0" borderId="0" xfId="0" applyNumberFormat="1" applyFont="1" applyFill="1" applyBorder="1" applyAlignment="1">
      <alignment horizontal="left"/>
    </xf>
    <xf numFmtId="0" fontId="116" fillId="0" borderId="0" xfId="1" applyFont="1" applyFill="1" applyBorder="1" applyAlignment="1">
      <alignment horizontal="center"/>
    </xf>
    <xf numFmtId="0" fontId="108" fillId="0" borderId="0" xfId="0" applyFont="1" applyFill="1" applyBorder="1" applyAlignment="1">
      <alignment horizontal="center"/>
    </xf>
    <xf numFmtId="0" fontId="107" fillId="0" borderId="0" xfId="0" applyFont="1" applyFill="1" applyBorder="1" applyAlignment="1">
      <alignment horizontal="left" vertical="center"/>
    </xf>
    <xf numFmtId="0" fontId="114" fillId="0" borderId="0" xfId="0" applyFont="1" applyFill="1" applyBorder="1" applyAlignment="1">
      <alignment horizontal="center"/>
    </xf>
    <xf numFmtId="0" fontId="106" fillId="0" borderId="0" xfId="0" applyFont="1" applyFill="1" applyBorder="1" applyAlignment="1">
      <alignment horizontal="center"/>
    </xf>
    <xf numFmtId="0" fontId="106" fillId="0" borderId="0" xfId="0" applyFont="1" applyFill="1" applyBorder="1" applyAlignment="1">
      <alignment horizontal="center" vertical="top"/>
    </xf>
    <xf numFmtId="0" fontId="107" fillId="0" borderId="0" xfId="0" applyFont="1" applyFill="1" applyBorder="1" applyAlignment="1">
      <alignment horizontal="center" vertical="center"/>
    </xf>
    <xf numFmtId="0" fontId="105" fillId="0" borderId="0" xfId="0" applyFont="1" applyFill="1" applyBorder="1" applyAlignment="1">
      <alignment horizontal="center" vertical="center"/>
    </xf>
    <xf numFmtId="165" fontId="105" fillId="0" borderId="0" xfId="0" applyNumberFormat="1" applyFont="1" applyFill="1" applyBorder="1" applyAlignment="1">
      <alignment horizontal="center"/>
    </xf>
    <xf numFmtId="165" fontId="107" fillId="0" borderId="0" xfId="0" applyNumberFormat="1" applyFont="1" applyFill="1" applyBorder="1"/>
    <xf numFmtId="14" fontId="107" fillId="0" borderId="0" xfId="0" applyNumberFormat="1" applyFont="1" applyBorder="1" applyAlignment="1">
      <alignment horizontal="center"/>
    </xf>
    <xf numFmtId="14" fontId="107" fillId="0" borderId="0" xfId="0" applyNumberFormat="1" applyFont="1" applyFill="1" applyBorder="1" applyAlignment="1">
      <alignment horizontal="center"/>
    </xf>
    <xf numFmtId="0" fontId="107" fillId="0" borderId="0" xfId="0" applyFont="1" applyBorder="1" applyAlignment="1">
      <alignment horizontal="center" vertical="center"/>
    </xf>
    <xf numFmtId="0" fontId="114" fillId="0" borderId="0" xfId="0" applyFont="1" applyFill="1" applyBorder="1"/>
    <xf numFmtId="0" fontId="114" fillId="0" borderId="0" xfId="0" applyFont="1" applyFill="1" applyBorder="1" applyAlignment="1">
      <alignment horizontal="center" vertical="center"/>
    </xf>
    <xf numFmtId="0" fontId="105" fillId="0" borderId="0" xfId="0" applyFont="1" applyBorder="1" applyAlignment="1">
      <alignment horizontal="center"/>
    </xf>
    <xf numFmtId="0" fontId="106" fillId="0" borderId="0" xfId="0" applyFont="1" applyBorder="1" applyAlignment="1">
      <alignment horizontal="center"/>
    </xf>
    <xf numFmtId="0" fontId="116" fillId="0" borderId="12" xfId="0" applyFont="1" applyFill="1" applyBorder="1" applyAlignment="1">
      <alignment horizontal="left"/>
    </xf>
    <xf numFmtId="0" fontId="110" fillId="0" borderId="0" xfId="0" applyFont="1" applyFill="1" applyBorder="1" applyAlignment="1">
      <alignment horizontal="left"/>
    </xf>
    <xf numFmtId="0" fontId="109" fillId="0" borderId="0" xfId="0" applyFont="1" applyFill="1" applyBorder="1" applyAlignment="1">
      <alignment horizontal="left"/>
    </xf>
    <xf numFmtId="0" fontId="112" fillId="0" borderId="0" xfId="1" applyFont="1" applyFill="1" applyBorder="1" applyAlignment="1">
      <alignment horizontal="left"/>
    </xf>
    <xf numFmtId="0" fontId="107" fillId="0" borderId="0" xfId="0" applyFont="1" applyFill="1" applyBorder="1" applyAlignment="1">
      <alignment horizontal="left" vertical="top"/>
    </xf>
    <xf numFmtId="0" fontId="114" fillId="0" borderId="0" xfId="0" applyFont="1" applyFill="1" applyBorder="1" applyAlignment="1">
      <alignment horizontal="left" wrapText="1"/>
    </xf>
    <xf numFmtId="0" fontId="114" fillId="0" borderId="0" xfId="1" applyFont="1" applyFill="1" applyBorder="1" applyAlignment="1">
      <alignment horizontal="left"/>
    </xf>
    <xf numFmtId="0" fontId="112" fillId="0" borderId="0" xfId="0" applyFont="1" applyFill="1" applyBorder="1" applyAlignment="1">
      <alignment horizontal="left"/>
    </xf>
    <xf numFmtId="0" fontId="109" fillId="0" borderId="0" xfId="0" applyFont="1" applyFill="1" applyBorder="1" applyAlignment="1">
      <alignment horizontal="left" vertical="center"/>
    </xf>
    <xf numFmtId="0" fontId="118" fillId="0" borderId="0" xfId="0" applyFont="1" applyFill="1" applyBorder="1" applyAlignment="1">
      <alignment horizontal="left" vertical="center"/>
    </xf>
    <xf numFmtId="0" fontId="109" fillId="0" borderId="0" xfId="0" applyFont="1" applyFill="1" applyBorder="1" applyAlignment="1">
      <alignment horizontal="left" vertical="center" wrapText="1"/>
    </xf>
    <xf numFmtId="14" fontId="107" fillId="0" borderId="0" xfId="3" applyNumberFormat="1" applyFont="1" applyFill="1" applyBorder="1" applyAlignment="1">
      <alignment horizontal="left"/>
    </xf>
    <xf numFmtId="0" fontId="110" fillId="0" borderId="0" xfId="0" applyFont="1" applyFill="1" applyBorder="1" applyAlignment="1">
      <alignment horizontal="left" vertical="center"/>
    </xf>
    <xf numFmtId="0" fontId="118" fillId="0" borderId="0" xfId="0" applyFont="1" applyFill="1" applyBorder="1" applyAlignment="1">
      <alignment horizontal="left"/>
    </xf>
    <xf numFmtId="0" fontId="107" fillId="0" borderId="0" xfId="0" applyFont="1" applyFill="1" applyAlignment="1">
      <alignment horizontal="left"/>
    </xf>
    <xf numFmtId="0" fontId="114" fillId="0" borderId="0" xfId="0" applyFont="1" applyBorder="1"/>
    <xf numFmtId="0" fontId="112" fillId="0" borderId="0" xfId="0" applyFont="1" applyBorder="1"/>
    <xf numFmtId="49" fontId="114" fillId="0" borderId="0" xfId="0" applyNumberFormat="1" applyFont="1" applyFill="1" applyBorder="1" applyAlignment="1">
      <alignment horizontal="center"/>
    </xf>
    <xf numFmtId="0" fontId="112" fillId="0" borderId="0" xfId="0" applyFont="1" applyFill="1" applyBorder="1"/>
    <xf numFmtId="49" fontId="107" fillId="0" borderId="0" xfId="0" applyNumberFormat="1" applyFont="1" applyFill="1" applyBorder="1" applyAlignment="1">
      <alignment horizontal="center"/>
    </xf>
    <xf numFmtId="49" fontId="114" fillId="0" borderId="0" xfId="187" applyNumberFormat="1" applyFont="1" applyBorder="1" applyAlignment="1">
      <alignment horizontal="center"/>
    </xf>
    <xf numFmtId="49" fontId="114" fillId="0" borderId="0" xfId="0" applyNumberFormat="1" applyFont="1" applyBorder="1" applyAlignment="1">
      <alignment horizontal="center"/>
    </xf>
    <xf numFmtId="0" fontId="105" fillId="0" borderId="12" xfId="0" applyFont="1" applyBorder="1" applyAlignment="1">
      <alignment horizontal="left"/>
    </xf>
    <xf numFmtId="0" fontId="105" fillId="0" borderId="6" xfId="0" applyFont="1" applyBorder="1" applyAlignment="1">
      <alignment horizontal="left"/>
    </xf>
    <xf numFmtId="0" fontId="105" fillId="0" borderId="8" xfId="0" applyFont="1" applyBorder="1" applyAlignment="1">
      <alignment horizontal="left"/>
    </xf>
    <xf numFmtId="0" fontId="114" fillId="0" borderId="0" xfId="0" applyFont="1" applyFill="1" applyAlignment="1">
      <alignment horizontal="left"/>
    </xf>
    <xf numFmtId="0" fontId="112" fillId="0" borderId="0" xfId="0" applyFont="1" applyFill="1" applyAlignment="1">
      <alignment horizontal="left"/>
    </xf>
    <xf numFmtId="0" fontId="114" fillId="0" borderId="0" xfId="0" applyFont="1" applyFill="1" applyBorder="1" applyAlignment="1">
      <alignment horizontal="left"/>
    </xf>
    <xf numFmtId="0" fontId="114" fillId="0" borderId="0" xfId="0" applyFont="1" applyAlignment="1">
      <alignment horizontal="left"/>
    </xf>
    <xf numFmtId="14" fontId="107" fillId="0" borderId="0" xfId="0" applyNumberFormat="1" applyFont="1" applyFill="1" applyAlignment="1">
      <alignment horizontal="left"/>
    </xf>
    <xf numFmtId="0" fontId="112" fillId="0" borderId="0" xfId="0" applyFont="1" applyAlignment="1">
      <alignment horizontal="left" vertical="center"/>
    </xf>
    <xf numFmtId="0" fontId="114" fillId="0" borderId="0" xfId="0" applyFont="1" applyAlignment="1">
      <alignment horizontal="left" vertical="center"/>
    </xf>
    <xf numFmtId="0" fontId="107" fillId="0" borderId="0" xfId="0" applyFont="1" applyBorder="1" applyAlignment="1">
      <alignment horizontal="left"/>
    </xf>
    <xf numFmtId="0" fontId="105" fillId="0" borderId="0" xfId="0" applyFont="1" applyAlignment="1">
      <alignment horizontal="left"/>
    </xf>
    <xf numFmtId="0" fontId="111" fillId="0" borderId="0" xfId="0" applyFont="1" applyFill="1" applyBorder="1" applyAlignment="1">
      <alignment horizontal="left" vertical="top" wrapText="1"/>
    </xf>
    <xf numFmtId="0" fontId="105" fillId="0" borderId="0" xfId="0" applyFont="1" applyFill="1" applyBorder="1" applyAlignment="1">
      <alignment horizontal="left"/>
    </xf>
    <xf numFmtId="0" fontId="107" fillId="0" borderId="0" xfId="0" applyFont="1" applyAlignment="1">
      <alignment horizontal="left"/>
    </xf>
    <xf numFmtId="0" fontId="106" fillId="0" borderId="0" xfId="0" applyFont="1" applyAlignment="1">
      <alignment horizontal="left"/>
    </xf>
    <xf numFmtId="0" fontId="110" fillId="0" borderId="0" xfId="0" applyFont="1" applyFill="1" applyBorder="1" applyAlignment="1">
      <alignment horizontal="left" vertical="top" wrapText="1"/>
    </xf>
    <xf numFmtId="0" fontId="106" fillId="0" borderId="0" xfId="0" applyFont="1" applyFill="1" applyAlignment="1">
      <alignment horizontal="left"/>
    </xf>
    <xf numFmtId="0" fontId="105" fillId="0" borderId="12" xfId="0" applyFont="1" applyFill="1" applyBorder="1" applyAlignment="1">
      <alignment horizontal="left" vertical="center"/>
    </xf>
    <xf numFmtId="0" fontId="120" fillId="0" borderId="0" xfId="0" applyFont="1" applyFill="1" applyBorder="1" applyAlignment="1">
      <alignment horizontal="center"/>
    </xf>
    <xf numFmtId="0" fontId="108" fillId="0" borderId="0" xfId="0" applyFont="1" applyFill="1" applyBorder="1"/>
    <xf numFmtId="0" fontId="108" fillId="0" borderId="0" xfId="0" applyFont="1" applyFill="1" applyBorder="1" applyAlignment="1">
      <alignment horizontal="center" vertical="center" wrapText="1"/>
    </xf>
    <xf numFmtId="0" fontId="112" fillId="0" borderId="0" xfId="0" applyFont="1" applyFill="1" applyBorder="1" applyAlignment="1">
      <alignment horizontal="left" vertical="center" wrapText="1"/>
    </xf>
    <xf numFmtId="0" fontId="115" fillId="0" borderId="0" xfId="0" applyFont="1" applyFill="1" applyBorder="1" applyAlignment="1">
      <alignment horizontal="left" vertical="center" wrapText="1"/>
    </xf>
    <xf numFmtId="0" fontId="113" fillId="0" borderId="0" xfId="0" applyFont="1" applyFill="1" applyBorder="1" applyAlignment="1">
      <alignment horizontal="left" vertical="center" wrapText="1"/>
    </xf>
    <xf numFmtId="0" fontId="106" fillId="0" borderId="0" xfId="0" applyFont="1" applyFill="1" applyBorder="1" applyAlignment="1">
      <alignment horizontal="left" vertical="center" wrapText="1"/>
    </xf>
    <xf numFmtId="0" fontId="114" fillId="0" borderId="0" xfId="0" applyFont="1" applyFill="1" applyBorder="1" applyAlignment="1">
      <alignment horizontal="left" vertical="center" wrapText="1"/>
    </xf>
    <xf numFmtId="0" fontId="113" fillId="0" borderId="0" xfId="0" applyFont="1" applyFill="1" applyBorder="1" applyAlignment="1">
      <alignment horizontal="left"/>
    </xf>
    <xf numFmtId="0" fontId="107" fillId="0" borderId="12" xfId="0" applyFont="1" applyFill="1" applyBorder="1" applyAlignment="1">
      <alignment horizontal="left" vertical="center"/>
    </xf>
    <xf numFmtId="0" fontId="107" fillId="0" borderId="6" xfId="0" applyFont="1" applyFill="1" applyBorder="1" applyAlignment="1">
      <alignment horizontal="left"/>
    </xf>
    <xf numFmtId="0" fontId="107" fillId="0" borderId="8" xfId="0" applyFont="1" applyFill="1" applyBorder="1" applyAlignment="1">
      <alignment horizontal="left"/>
    </xf>
    <xf numFmtId="0" fontId="113" fillId="0" borderId="0" xfId="0" applyFont="1" applyFill="1" applyBorder="1" applyAlignment="1">
      <alignment horizontal="left" vertical="center"/>
    </xf>
    <xf numFmtId="0" fontId="107" fillId="0" borderId="0" xfId="0" applyFont="1" applyFill="1" applyAlignment="1">
      <alignment horizontal="left" vertical="center"/>
    </xf>
    <xf numFmtId="0" fontId="106" fillId="0" borderId="0" xfId="0" applyFont="1" applyFill="1" applyAlignment="1">
      <alignment horizontal="left" vertical="center"/>
    </xf>
    <xf numFmtId="0" fontId="107" fillId="0" borderId="0" xfId="0" applyFont="1" applyAlignment="1">
      <alignment horizontal="left" vertical="center"/>
    </xf>
    <xf numFmtId="14" fontId="107" fillId="0" borderId="0" xfId="0" applyNumberFormat="1" applyFont="1" applyAlignment="1">
      <alignment horizontal="left"/>
    </xf>
    <xf numFmtId="0" fontId="114" fillId="0" borderId="0" xfId="0" applyFont="1" applyBorder="1" applyAlignment="1">
      <alignment horizontal="left" vertical="center" wrapText="1"/>
    </xf>
    <xf numFmtId="0" fontId="109" fillId="0" borderId="0" xfId="0" applyFont="1" applyBorder="1" applyAlignment="1">
      <alignment horizontal="left" vertical="center" wrapText="1"/>
    </xf>
    <xf numFmtId="0" fontId="106" fillId="0" borderId="0" xfId="0" applyFont="1" applyAlignment="1">
      <alignment horizontal="left" vertical="center"/>
    </xf>
    <xf numFmtId="0" fontId="105" fillId="0" borderId="0" xfId="0" applyFont="1" applyAlignment="1">
      <alignment vertical="center"/>
    </xf>
    <xf numFmtId="0" fontId="105" fillId="0" borderId="0" xfId="0" applyFont="1" applyFill="1" applyAlignment="1">
      <alignment horizontal="left"/>
    </xf>
    <xf numFmtId="0" fontId="107" fillId="0" borderId="0" xfId="0" quotePrefix="1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05" fillId="0" borderId="0" xfId="0" applyFont="1" applyFill="1" applyBorder="1" applyAlignment="1">
      <alignment horizontal="left"/>
    </xf>
    <xf numFmtId="0" fontId="107" fillId="0" borderId="0" xfId="0" applyFont="1" applyFill="1" applyBorder="1" applyAlignment="1">
      <alignment horizontal="left" vertical="center"/>
    </xf>
    <xf numFmtId="0" fontId="107" fillId="0" borderId="35" xfId="0" applyFont="1" applyFill="1" applyBorder="1"/>
    <xf numFmtId="0" fontId="107" fillId="0" borderId="36" xfId="0" applyFont="1" applyFill="1" applyBorder="1"/>
    <xf numFmtId="0" fontId="107" fillId="0" borderId="12" xfId="0" applyFont="1" applyBorder="1" applyAlignment="1">
      <alignment horizontal="left"/>
    </xf>
    <xf numFmtId="0" fontId="106" fillId="0" borderId="6" xfId="0" applyFont="1" applyBorder="1" applyAlignment="1">
      <alignment horizontal="left"/>
    </xf>
    <xf numFmtId="0" fontId="107" fillId="0" borderId="6" xfId="0" applyFont="1" applyBorder="1" applyAlignment="1">
      <alignment horizontal="left"/>
    </xf>
    <xf numFmtId="0" fontId="107" fillId="0" borderId="8" xfId="0" applyFont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5" fillId="0" borderId="6" xfId="0" applyFont="1" applyFill="1" applyBorder="1" applyAlignment="1">
      <alignment horizontal="left" vertical="center"/>
    </xf>
    <xf numFmtId="0" fontId="105" fillId="0" borderId="0" xfId="0" applyFont="1" applyFill="1" applyBorder="1" applyAlignment="1">
      <alignment horizontal="left" vertical="center"/>
    </xf>
    <xf numFmtId="0" fontId="107" fillId="0" borderId="0" xfId="1" applyFont="1" applyFill="1" applyBorder="1" applyAlignment="1">
      <alignment horizontal="left" vertical="center"/>
    </xf>
    <xf numFmtId="0" fontId="106" fillId="0" borderId="0" xfId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105" fillId="0" borderId="0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left" vertical="center"/>
    </xf>
    <xf numFmtId="0" fontId="105" fillId="0" borderId="0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left" vertical="center"/>
    </xf>
    <xf numFmtId="0" fontId="107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84" fillId="0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0" xfId="0" applyFont="1" applyFill="1"/>
    <xf numFmtId="0" fontId="112" fillId="0" borderId="0" xfId="0" applyFont="1" applyFill="1" applyBorder="1" applyAlignment="1">
      <alignment horizontal="left" vertical="center"/>
    </xf>
    <xf numFmtId="0" fontId="114" fillId="0" borderId="0" xfId="0" applyFont="1" applyFill="1" applyBorder="1" applyAlignment="1">
      <alignment horizontal="left" vertical="center"/>
    </xf>
    <xf numFmtId="0" fontId="107" fillId="0" borderId="0" xfId="0" applyFont="1" applyFill="1" applyAlignment="1">
      <alignment horizontal="center"/>
    </xf>
    <xf numFmtId="0" fontId="107" fillId="0" borderId="0" xfId="0" applyFont="1" applyFill="1" applyBorder="1" applyAlignment="1">
      <alignment horizontal="left" vertical="center"/>
    </xf>
    <xf numFmtId="0" fontId="116" fillId="0" borderId="0" xfId="0" applyFont="1" applyFill="1" applyBorder="1"/>
    <xf numFmtId="0" fontId="121" fillId="0" borderId="0" xfId="0" applyFont="1" applyFill="1" applyBorder="1"/>
    <xf numFmtId="0" fontId="116" fillId="0" borderId="0" xfId="0" applyFont="1" applyFill="1" applyBorder="1" applyAlignment="1">
      <alignment horizontal="center"/>
    </xf>
    <xf numFmtId="0" fontId="112" fillId="0" borderId="0" xfId="0" applyFont="1" applyFill="1"/>
    <xf numFmtId="0" fontId="114" fillId="0" borderId="0" xfId="0" applyFont="1" applyFill="1" applyAlignment="1">
      <alignment horizontal="center"/>
    </xf>
    <xf numFmtId="14" fontId="114" fillId="0" borderId="0" xfId="0" applyNumberFormat="1" applyFont="1" applyFill="1" applyAlignment="1">
      <alignment horizontal="center"/>
    </xf>
    <xf numFmtId="0" fontId="112" fillId="0" borderId="0" xfId="0" applyFont="1" applyFill="1" applyAlignment="1">
      <alignment wrapText="1"/>
    </xf>
    <xf numFmtId="17" fontId="114" fillId="0" borderId="0" xfId="0" applyNumberFormat="1" applyFont="1" applyFill="1" applyAlignment="1">
      <alignment horizontal="center"/>
    </xf>
    <xf numFmtId="14" fontId="114" fillId="0" borderId="0" xfId="188" applyNumberFormat="1" applyFont="1" applyFill="1"/>
    <xf numFmtId="14" fontId="107" fillId="0" borderId="0" xfId="0" applyNumberFormat="1" applyFont="1" applyFill="1"/>
    <xf numFmtId="0" fontId="114" fillId="0" borderId="0" xfId="186" applyFont="1" applyFill="1" applyAlignment="1" applyProtection="1"/>
    <xf numFmtId="0" fontId="114" fillId="0" borderId="0" xfId="0" applyFont="1" applyFill="1" applyAlignment="1">
      <alignment wrapText="1"/>
    </xf>
    <xf numFmtId="17" fontId="107" fillId="0" borderId="1" xfId="0" applyNumberFormat="1" applyFont="1" applyFill="1" applyBorder="1" applyAlignment="1">
      <alignment horizontal="center"/>
    </xf>
    <xf numFmtId="17" fontId="107" fillId="0" borderId="0" xfId="0" applyNumberFormat="1" applyFont="1" applyFill="1"/>
    <xf numFmtId="14" fontId="107" fillId="0" borderId="0" xfId="0" applyNumberFormat="1" applyFont="1" applyFill="1" applyBorder="1"/>
    <xf numFmtId="49" fontId="114" fillId="0" borderId="0" xfId="0" applyNumberFormat="1" applyFont="1" applyFill="1" applyAlignment="1">
      <alignment horizontal="center"/>
    </xf>
    <xf numFmtId="0" fontId="112" fillId="0" borderId="0" xfId="0" applyFont="1" applyFill="1" applyAlignment="1">
      <alignment vertical="center"/>
    </xf>
    <xf numFmtId="0" fontId="114" fillId="0" borderId="0" xfId="0" applyFont="1" applyFill="1" applyAlignment="1">
      <alignment vertical="center"/>
    </xf>
    <xf numFmtId="0" fontId="7" fillId="0" borderId="0" xfId="0" applyFont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4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center" vertical="top"/>
    </xf>
    <xf numFmtId="14" fontId="2" fillId="0" borderId="0" xfId="0" applyNumberFormat="1" applyFont="1" applyFill="1" applyBorder="1" applyAlignment="1">
      <alignment horizontal="center" vertical="top"/>
    </xf>
    <xf numFmtId="4" fontId="1" fillId="24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left"/>
    </xf>
    <xf numFmtId="0" fontId="105" fillId="0" borderId="6" xfId="0" applyFont="1" applyFill="1" applyBorder="1" applyAlignment="1">
      <alignment horizontal="left"/>
    </xf>
    <xf numFmtId="0" fontId="105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9" fillId="0" borderId="0" xfId="1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48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45" fillId="17" borderId="1" xfId="0" applyFont="1" applyFill="1" applyBorder="1" applyAlignment="1">
      <alignment horizontal="center"/>
    </xf>
    <xf numFmtId="0" fontId="59" fillId="0" borderId="6" xfId="0" applyFont="1" applyBorder="1" applyAlignment="1">
      <alignment horizontal="center"/>
    </xf>
    <xf numFmtId="0" fontId="47" fillId="17" borderId="6" xfId="0" applyFont="1" applyFill="1" applyBorder="1" applyAlignment="1">
      <alignment horizontal="center"/>
    </xf>
    <xf numFmtId="0" fontId="63" fillId="0" borderId="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39" fillId="19" borderId="19" xfId="0" applyFont="1" applyFill="1" applyBorder="1" applyAlignment="1">
      <alignment horizontal="center"/>
    </xf>
    <xf numFmtId="0" fontId="63" fillId="0" borderId="6" xfId="0" applyFont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1" fillId="12" borderId="16" xfId="0" applyFont="1" applyFill="1" applyBorder="1" applyAlignment="1">
      <alignment horizontal="center"/>
    </xf>
    <xf numFmtId="0" fontId="1" fillId="12" borderId="19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/>
    </xf>
    <xf numFmtId="0" fontId="1" fillId="12" borderId="19" xfId="0" applyFont="1" applyFill="1" applyBorder="1" applyAlignment="1">
      <alignment horizontal="center"/>
    </xf>
    <xf numFmtId="0" fontId="21" fillId="12" borderId="19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0" fontId="39" fillId="7" borderId="5" xfId="0" applyFont="1" applyFill="1" applyBorder="1" applyAlignment="1">
      <alignment horizontal="center"/>
    </xf>
    <xf numFmtId="0" fontId="39" fillId="7" borderId="0" xfId="0" applyFont="1" applyFill="1" applyBorder="1" applyAlignment="1">
      <alignment horizontal="center"/>
    </xf>
    <xf numFmtId="0" fontId="1" fillId="17" borderId="19" xfId="0" applyFont="1" applyFill="1" applyBorder="1" applyAlignment="1">
      <alignment horizontal="center"/>
    </xf>
    <xf numFmtId="0" fontId="30" fillId="7" borderId="0" xfId="0" applyFont="1" applyFill="1" applyBorder="1" applyAlignment="1">
      <alignment horizontal="center"/>
    </xf>
    <xf numFmtId="0" fontId="30" fillId="7" borderId="5" xfId="0" applyFont="1" applyFill="1" applyBorder="1" applyAlignment="1">
      <alignment horizontal="center"/>
    </xf>
    <xf numFmtId="0" fontId="21" fillId="7" borderId="5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1" fillId="19" borderId="0" xfId="0" applyFont="1" applyFill="1" applyBorder="1" applyAlignment="1">
      <alignment horizontal="center"/>
    </xf>
    <xf numFmtId="0" fontId="10" fillId="20" borderId="0" xfId="0" applyFont="1" applyFill="1" applyBorder="1" applyAlignment="1">
      <alignment horizontal="center"/>
    </xf>
    <xf numFmtId="0" fontId="10" fillId="20" borderId="16" xfId="0" applyFont="1" applyFill="1" applyBorder="1" applyAlignment="1">
      <alignment horizontal="center"/>
    </xf>
    <xf numFmtId="0" fontId="39" fillId="20" borderId="0" xfId="0" applyFont="1" applyFill="1" applyBorder="1" applyAlignment="1">
      <alignment horizontal="center"/>
    </xf>
    <xf numFmtId="0" fontId="39" fillId="20" borderId="5" xfId="0" applyFont="1" applyFill="1" applyBorder="1" applyAlignment="1">
      <alignment horizontal="center"/>
    </xf>
    <xf numFmtId="0" fontId="92" fillId="20" borderId="0" xfId="0" applyFont="1" applyFill="1" applyBorder="1" applyAlignment="1">
      <alignment horizontal="center"/>
    </xf>
    <xf numFmtId="0" fontId="92" fillId="20" borderId="5" xfId="0" applyFont="1" applyFill="1" applyBorder="1" applyAlignment="1">
      <alignment horizontal="center"/>
    </xf>
    <xf numFmtId="0" fontId="90" fillId="20" borderId="0" xfId="0" applyFont="1" applyFill="1" applyBorder="1" applyAlignment="1">
      <alignment horizontal="center"/>
    </xf>
    <xf numFmtId="0" fontId="105" fillId="0" borderId="0" xfId="0" applyFont="1" applyFill="1" applyBorder="1" applyAlignment="1">
      <alignment horizontal="left" vertical="center"/>
    </xf>
    <xf numFmtId="0" fontId="105" fillId="0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0" fontId="105" fillId="0" borderId="0" xfId="0" applyFont="1" applyBorder="1" applyAlignment="1">
      <alignment horizontal="center"/>
    </xf>
  </cellXfs>
  <cellStyles count="189">
    <cellStyle name="Hyperlink" xfId="186" builtinId="8"/>
    <cellStyle name="Normal" xfId="0" builtinId="0"/>
    <cellStyle name="Normal 10" xfId="12"/>
    <cellStyle name="Normal 100" xfId="100"/>
    <cellStyle name="Normal 101" xfId="101"/>
    <cellStyle name="Normal 102" xfId="102"/>
    <cellStyle name="Normal 103" xfId="103"/>
    <cellStyle name="Normal 104" xfId="104"/>
    <cellStyle name="Normal 105" xfId="105"/>
    <cellStyle name="Normal 106" xfId="106"/>
    <cellStyle name="Normal 107" xfId="107"/>
    <cellStyle name="Normal 108" xfId="108"/>
    <cellStyle name="Normal 109" xfId="109"/>
    <cellStyle name="Normal 11" xfId="13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4"/>
    <cellStyle name="Normal 121" xfId="120"/>
    <cellStyle name="Normal 122" xfId="121"/>
    <cellStyle name="Normal 123" xfId="122"/>
    <cellStyle name="Normal 124" xfId="123"/>
    <cellStyle name="Normal 125" xfId="124"/>
    <cellStyle name="Normal 126" xfId="125"/>
    <cellStyle name="Normal 127" xfId="126"/>
    <cellStyle name="Normal 128" xfId="127"/>
    <cellStyle name="Normal 129" xfId="128"/>
    <cellStyle name="Normal 13" xfId="15"/>
    <cellStyle name="Normal 131" xfId="129"/>
    <cellStyle name="Normal 132" xfId="130"/>
    <cellStyle name="Normal 133" xfId="131"/>
    <cellStyle name="Normal 134" xfId="132"/>
    <cellStyle name="Normal 135" xfId="133"/>
    <cellStyle name="Normal 136" xfId="134"/>
    <cellStyle name="Normal 137" xfId="135"/>
    <cellStyle name="Normal 138" xfId="136"/>
    <cellStyle name="Normal 139" xfId="137"/>
    <cellStyle name="Normal 14" xfId="16"/>
    <cellStyle name="Normal 140" xfId="138"/>
    <cellStyle name="Normal 141" xfId="139"/>
    <cellStyle name="Normal 142" xfId="140"/>
    <cellStyle name="Normal 143" xfId="141"/>
    <cellStyle name="Normal 144" xfId="142"/>
    <cellStyle name="Normal 145" xfId="143"/>
    <cellStyle name="Normal 146" xfId="144"/>
    <cellStyle name="Normal 147" xfId="145"/>
    <cellStyle name="Normal 148" xfId="146"/>
    <cellStyle name="Normal 149" xfId="148"/>
    <cellStyle name="Normal 15" xfId="17"/>
    <cellStyle name="Normal 150" xfId="149"/>
    <cellStyle name="Normal 151" xfId="150"/>
    <cellStyle name="Normal 152" xfId="151"/>
    <cellStyle name="Normal 153" xfId="152"/>
    <cellStyle name="Normal 154" xfId="153"/>
    <cellStyle name="Normal 155" xfId="147"/>
    <cellStyle name="Normal 156" xfId="154"/>
    <cellStyle name="Normal 157" xfId="155"/>
    <cellStyle name="Normal 158" xfId="156"/>
    <cellStyle name="Normal 159" xfId="157"/>
    <cellStyle name="Normal 16" xfId="18"/>
    <cellStyle name="Normal 160" xfId="159"/>
    <cellStyle name="Normal 161" xfId="158"/>
    <cellStyle name="Normal 163" xfId="160"/>
    <cellStyle name="Normal 164" xfId="161"/>
    <cellStyle name="Normal 165" xfId="162"/>
    <cellStyle name="Normal 166" xfId="163"/>
    <cellStyle name="Normal 167" xfId="164"/>
    <cellStyle name="Normal 168" xfId="165"/>
    <cellStyle name="Normal 169" xfId="166"/>
    <cellStyle name="Normal 17" xfId="19"/>
    <cellStyle name="Normal 170" xfId="167"/>
    <cellStyle name="Normal 171" xfId="168"/>
    <cellStyle name="Normal 172" xfId="169"/>
    <cellStyle name="Normal 173" xfId="170"/>
    <cellStyle name="Normal 174" xfId="171"/>
    <cellStyle name="Normal 175" xfId="172"/>
    <cellStyle name="Normal 176" xfId="173"/>
    <cellStyle name="Normal 177" xfId="174"/>
    <cellStyle name="Normal 178" xfId="175"/>
    <cellStyle name="Normal 179" xfId="176"/>
    <cellStyle name="Normal 18" xfId="20"/>
    <cellStyle name="Normal 180" xfId="177"/>
    <cellStyle name="Normal 181" xfId="178"/>
    <cellStyle name="Normal 182" xfId="179"/>
    <cellStyle name="Normal 183" xfId="180"/>
    <cellStyle name="Normal 184" xfId="181"/>
    <cellStyle name="Normal 185" xfId="182"/>
    <cellStyle name="Normal 186" xfId="183"/>
    <cellStyle name="Normal 187" xfId="184"/>
    <cellStyle name="Normal 188" xfId="185"/>
    <cellStyle name="Normal 19" xfId="21"/>
    <cellStyle name="Normal 2 2" xfId="188"/>
    <cellStyle name="Normal 2 3" xfId="4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29" xfId="30"/>
    <cellStyle name="Normal 3" xfId="5"/>
    <cellStyle name="Normal 30" xfId="31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38" xfId="38"/>
    <cellStyle name="Normal 39" xfId="39"/>
    <cellStyle name="Normal 4" xfId="6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7"/>
    <cellStyle name="Normal 50" xfId="50"/>
    <cellStyle name="Normal 51" xfId="51"/>
    <cellStyle name="Normal 52" xfId="52"/>
    <cellStyle name="Normal 53" xfId="53"/>
    <cellStyle name="Normal 54" xfId="54"/>
    <cellStyle name="Normal 55" xfId="55"/>
    <cellStyle name="Normal 56" xfId="56"/>
    <cellStyle name="Normal 57" xfId="57"/>
    <cellStyle name="Normal 58" xfId="58"/>
    <cellStyle name="Normal 59" xfId="59"/>
    <cellStyle name="Normal 6" xfId="8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9"/>
    <cellStyle name="Normal 70" xfId="70"/>
    <cellStyle name="Normal 71" xfId="71"/>
    <cellStyle name="Normal 72" xfId="72"/>
    <cellStyle name="Normal 73" xfId="73"/>
    <cellStyle name="Normal 74" xfId="74"/>
    <cellStyle name="Normal 75" xfId="75"/>
    <cellStyle name="Normal 76" xfId="76"/>
    <cellStyle name="Normal 77" xfId="77"/>
    <cellStyle name="Normal 78" xfId="78"/>
    <cellStyle name="Normal 79" xfId="79"/>
    <cellStyle name="Normal 8" xfId="10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11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  <cellStyle name="Normal_01.07-31.07" xfId="1"/>
    <cellStyle name="Normal_01.07-31.07_1" xfId="2"/>
    <cellStyle name="Separador de milhares" xfId="3" builtinId="3"/>
    <cellStyle name="Vírgula 2" xfId="187"/>
  </cellStyles>
  <dxfs count="0"/>
  <tableStyles count="0" defaultTableStyle="TableStyleMedium9" defaultPivotStyle="PivotStyleLight16"/>
  <colors>
    <mruColors>
      <color rgb="FFFFFF66"/>
      <color rgb="FFFF99FF"/>
      <color rgb="FF66FF66"/>
      <color rgb="FF996633"/>
      <color rgb="FF3399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'24.01-14.02'!$B$1</c:f>
              <c:strCache>
                <c:ptCount val="1"/>
                <c:pt idx="0">
                  <c:v>Quantidade</c:v>
                </c:pt>
              </c:strCache>
            </c:strRef>
          </c:tx>
          <c:cat>
            <c:strRef>
              <c:f>'24.01-14.02'!$A$2:$A$15</c:f>
              <c:strCache>
                <c:ptCount val="14"/>
                <c:pt idx="0">
                  <c:v>Amaryllidaceae</c:v>
                </c:pt>
                <c:pt idx="1">
                  <c:v>Aspleniaceae</c:v>
                </c:pt>
                <c:pt idx="2">
                  <c:v>Arecaceae</c:v>
                </c:pt>
                <c:pt idx="3">
                  <c:v>Bromeliaceae</c:v>
                </c:pt>
                <c:pt idx="4">
                  <c:v>Cactaceae</c:v>
                </c:pt>
                <c:pt idx="5">
                  <c:v>Dryopteridaceae</c:v>
                </c:pt>
                <c:pt idx="6">
                  <c:v>Gesneriaceae</c:v>
                </c:pt>
                <c:pt idx="7">
                  <c:v>Marantaceae</c:v>
                </c:pt>
                <c:pt idx="8">
                  <c:v>Orquidaceae</c:v>
                </c:pt>
                <c:pt idx="9">
                  <c:v>Piperaceae</c:v>
                </c:pt>
                <c:pt idx="10">
                  <c:v>Pteridaceae</c:v>
                </c:pt>
                <c:pt idx="11">
                  <c:v>Polypodiaceae</c:v>
                </c:pt>
                <c:pt idx="12">
                  <c:v>Thelypteridaceae</c:v>
                </c:pt>
                <c:pt idx="13">
                  <c:v>Woodsiaceae</c:v>
                </c:pt>
              </c:strCache>
            </c:strRef>
          </c:cat>
          <c:val>
            <c:numRef>
              <c:f>'24.01-14.02'!$B$2:$B$15</c:f>
              <c:numCache>
                <c:formatCode>General</c:formatCode>
                <c:ptCount val="14"/>
                <c:pt idx="0">
                  <c:v>3</c:v>
                </c:pt>
                <c:pt idx="1">
                  <c:v>8</c:v>
                </c:pt>
                <c:pt idx="2">
                  <c:v>22</c:v>
                </c:pt>
                <c:pt idx="3">
                  <c:v>644</c:v>
                </c:pt>
                <c:pt idx="4">
                  <c:v>390</c:v>
                </c:pt>
                <c:pt idx="5">
                  <c:v>5</c:v>
                </c:pt>
                <c:pt idx="6">
                  <c:v>6</c:v>
                </c:pt>
                <c:pt idx="7">
                  <c:v>32</c:v>
                </c:pt>
                <c:pt idx="8">
                  <c:v>2091</c:v>
                </c:pt>
                <c:pt idx="9">
                  <c:v>166</c:v>
                </c:pt>
                <c:pt idx="10">
                  <c:v>5</c:v>
                </c:pt>
                <c:pt idx="11">
                  <c:v>435</c:v>
                </c:pt>
                <c:pt idx="12">
                  <c:v>4</c:v>
                </c:pt>
                <c:pt idx="13">
                  <c:v>9</c:v>
                </c:pt>
              </c:numCache>
            </c:numRef>
          </c:val>
        </c:ser>
        <c:axId val="47283200"/>
        <c:axId val="47301376"/>
      </c:barChart>
      <c:catAx>
        <c:axId val="47283200"/>
        <c:scaling>
          <c:orientation val="minMax"/>
        </c:scaling>
        <c:axPos val="b"/>
        <c:tickLblPos val="nextTo"/>
        <c:crossAx val="47301376"/>
        <c:crosses val="autoZero"/>
        <c:auto val="1"/>
        <c:lblAlgn val="ctr"/>
        <c:lblOffset val="100"/>
      </c:catAx>
      <c:valAx>
        <c:axId val="47301376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tickLblPos val="nextTo"/>
        <c:crossAx val="47283200"/>
        <c:crosses val="autoZero"/>
        <c:crossBetween val="between"/>
      </c:valAx>
    </c:plotArea>
    <c:plotVisOnly val="1"/>
    <c:dispBlanksAs val="gap"/>
  </c:chart>
  <c:spPr>
    <a:ln w="25400" cmpd="sng">
      <a:solidFill>
        <a:schemeClr val="tx1"/>
      </a:solidFill>
    </a:ln>
  </c:spPr>
  <c:printSettings>
    <c:headerFooter/>
    <c:pageMargins b="0.78740157499999996" l="0.511811024" r="0.511811024" t="0.78740157499999996" header="0.31496062000000685" footer="0.314960620000006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'24.01-14.02'!$B$49</c:f>
              <c:strCache>
                <c:ptCount val="1"/>
                <c:pt idx="0">
                  <c:v>Quantidade</c:v>
                </c:pt>
              </c:strCache>
            </c:strRef>
          </c:tx>
          <c:cat>
            <c:strRef>
              <c:f>'24.01-14.02'!$A$50:$A$58</c:f>
              <c:strCache>
                <c:ptCount val="9"/>
                <c:pt idx="0">
                  <c:v>Amaryllidaceae</c:v>
                </c:pt>
                <c:pt idx="1">
                  <c:v>Aspleniaceae</c:v>
                </c:pt>
                <c:pt idx="2">
                  <c:v>Arecaceae</c:v>
                </c:pt>
                <c:pt idx="3">
                  <c:v>Dryopteridaceae</c:v>
                </c:pt>
                <c:pt idx="4">
                  <c:v>Gesneriaceae</c:v>
                </c:pt>
                <c:pt idx="5">
                  <c:v>Marantaceae</c:v>
                </c:pt>
                <c:pt idx="6">
                  <c:v>Pteridaceae</c:v>
                </c:pt>
                <c:pt idx="7">
                  <c:v>Thelypteridaceae</c:v>
                </c:pt>
                <c:pt idx="8">
                  <c:v>Woodsiaceae</c:v>
                </c:pt>
              </c:strCache>
            </c:strRef>
          </c:cat>
          <c:val>
            <c:numRef>
              <c:f>'24.01-14.02'!$B$50:$B$58</c:f>
              <c:numCache>
                <c:formatCode>General</c:formatCode>
                <c:ptCount val="9"/>
                <c:pt idx="0">
                  <c:v>3</c:v>
                </c:pt>
                <c:pt idx="1">
                  <c:v>8</c:v>
                </c:pt>
                <c:pt idx="2">
                  <c:v>22</c:v>
                </c:pt>
                <c:pt idx="3">
                  <c:v>5</c:v>
                </c:pt>
                <c:pt idx="4">
                  <c:v>6</c:v>
                </c:pt>
                <c:pt idx="5">
                  <c:v>32</c:v>
                </c:pt>
                <c:pt idx="6">
                  <c:v>5</c:v>
                </c:pt>
                <c:pt idx="7">
                  <c:v>4</c:v>
                </c:pt>
                <c:pt idx="8">
                  <c:v>9</c:v>
                </c:pt>
              </c:numCache>
            </c:numRef>
          </c:val>
        </c:ser>
        <c:axId val="47312256"/>
        <c:axId val="47731840"/>
      </c:barChart>
      <c:catAx>
        <c:axId val="47312256"/>
        <c:scaling>
          <c:orientation val="minMax"/>
        </c:scaling>
        <c:axPos val="b"/>
        <c:tickLblPos val="nextTo"/>
        <c:crossAx val="47731840"/>
        <c:crosses val="autoZero"/>
        <c:auto val="1"/>
        <c:lblAlgn val="ctr"/>
        <c:lblOffset val="100"/>
      </c:catAx>
      <c:valAx>
        <c:axId val="47731840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tickLblPos val="nextTo"/>
        <c:crossAx val="47312256"/>
        <c:crosses val="autoZero"/>
        <c:crossBetween val="between"/>
      </c:valAx>
    </c:plotArea>
    <c:plotVisOnly val="1"/>
    <c:dispBlanksAs val="gap"/>
  </c:chart>
  <c:spPr>
    <a:ln w="25400">
      <a:solidFill>
        <a:schemeClr val="tx1"/>
      </a:solidFill>
    </a:ln>
  </c:spPr>
  <c:printSettings>
    <c:headerFooter/>
    <c:pageMargins b="0.78740157499999996" l="0.511811024" r="0.511811024" t="0.78740157499999996" header="0.31496062000000663" footer="0.3149606200000066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'24.01-14.02'!$B$75</c:f>
              <c:strCache>
                <c:ptCount val="1"/>
                <c:pt idx="0">
                  <c:v>Quantidade</c:v>
                </c:pt>
              </c:strCache>
            </c:strRef>
          </c:tx>
          <c:cat>
            <c:strRef>
              <c:f>'24.01-14.02'!$A$76:$A$80</c:f>
              <c:strCache>
                <c:ptCount val="5"/>
                <c:pt idx="0">
                  <c:v>Bromeliaceae</c:v>
                </c:pt>
                <c:pt idx="1">
                  <c:v>Cactaceae</c:v>
                </c:pt>
                <c:pt idx="2">
                  <c:v>Orquidaceae</c:v>
                </c:pt>
                <c:pt idx="3">
                  <c:v>Piperaceae</c:v>
                </c:pt>
                <c:pt idx="4">
                  <c:v>Polypodiaceae</c:v>
                </c:pt>
              </c:strCache>
            </c:strRef>
          </c:cat>
          <c:val>
            <c:numRef>
              <c:f>'24.01-14.02'!$B$76:$B$80</c:f>
              <c:numCache>
                <c:formatCode>General</c:formatCode>
                <c:ptCount val="5"/>
                <c:pt idx="0">
                  <c:v>644</c:v>
                </c:pt>
                <c:pt idx="1">
                  <c:v>390</c:v>
                </c:pt>
                <c:pt idx="2">
                  <c:v>2091</c:v>
                </c:pt>
                <c:pt idx="3">
                  <c:v>166</c:v>
                </c:pt>
                <c:pt idx="4">
                  <c:v>435</c:v>
                </c:pt>
              </c:numCache>
            </c:numRef>
          </c:val>
        </c:ser>
        <c:axId val="47755264"/>
        <c:axId val="47756800"/>
      </c:barChart>
      <c:catAx>
        <c:axId val="47755264"/>
        <c:scaling>
          <c:orientation val="minMax"/>
        </c:scaling>
        <c:axPos val="b"/>
        <c:tickLblPos val="nextTo"/>
        <c:crossAx val="47756800"/>
        <c:crosses val="autoZero"/>
        <c:auto val="1"/>
        <c:lblAlgn val="ctr"/>
        <c:lblOffset val="100"/>
      </c:catAx>
      <c:valAx>
        <c:axId val="47756800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tickLblPos val="nextTo"/>
        <c:crossAx val="47755264"/>
        <c:crosses val="autoZero"/>
        <c:crossBetween val="between"/>
      </c:valAx>
    </c:plotArea>
    <c:plotVisOnly val="1"/>
    <c:dispBlanksAs val="gap"/>
  </c:chart>
  <c:spPr>
    <a:noFill/>
    <a:ln w="25400">
      <a:solidFill>
        <a:schemeClr val="tx1"/>
      </a:solidFill>
    </a:ln>
  </c:spPr>
  <c:printSettings>
    <c:headerFooter/>
    <c:pageMargins b="0.78740157499999996" l="0.511811024" r="0.511811024" t="0.78740157499999996" header="0.31496062000000663" footer="0.3149606200000066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'16.02-19.03'!$B$1</c:f>
              <c:strCache>
                <c:ptCount val="1"/>
                <c:pt idx="0">
                  <c:v>Quantidade</c:v>
                </c:pt>
              </c:strCache>
            </c:strRef>
          </c:tx>
          <c:cat>
            <c:strRef>
              <c:f>'16.02-19.03'!$A$2:$A$24</c:f>
              <c:strCache>
                <c:ptCount val="23"/>
                <c:pt idx="0">
                  <c:v>Amaryllidaceae</c:v>
                </c:pt>
                <c:pt idx="1">
                  <c:v>Anemiaceae</c:v>
                </c:pt>
                <c:pt idx="2">
                  <c:v>Araceae</c:v>
                </c:pt>
                <c:pt idx="3">
                  <c:v>Aspleniaceae</c:v>
                </c:pt>
                <c:pt idx="4">
                  <c:v>Bromeliaceae</c:v>
                </c:pt>
                <c:pt idx="5">
                  <c:v>Blechnaceae</c:v>
                </c:pt>
                <c:pt idx="6">
                  <c:v>Cactaceae</c:v>
                </c:pt>
                <c:pt idx="7">
                  <c:v>Caryophylaceae</c:v>
                </c:pt>
                <c:pt idx="8">
                  <c:v>Commelinaceae</c:v>
                </c:pt>
                <c:pt idx="9">
                  <c:v>Dicksoniaceae</c:v>
                </c:pt>
                <c:pt idx="10">
                  <c:v>Dryopteridaceae</c:v>
                </c:pt>
                <c:pt idx="11">
                  <c:v>Gesneriaceae</c:v>
                </c:pt>
                <c:pt idx="12">
                  <c:v>Loganiaceae</c:v>
                </c:pt>
                <c:pt idx="13">
                  <c:v>Lycopodiaceae</c:v>
                </c:pt>
                <c:pt idx="14">
                  <c:v>Marantaceae</c:v>
                </c:pt>
                <c:pt idx="15">
                  <c:v>Melastomataceae</c:v>
                </c:pt>
                <c:pt idx="16">
                  <c:v>Rubiaceae</c:v>
                </c:pt>
                <c:pt idx="17">
                  <c:v>Orchidaceae</c:v>
                </c:pt>
                <c:pt idx="18">
                  <c:v>Piperaceae</c:v>
                </c:pt>
                <c:pt idx="19">
                  <c:v>Polypodiaceae</c:v>
                </c:pt>
                <c:pt idx="20">
                  <c:v>Pteridaceae</c:v>
                </c:pt>
                <c:pt idx="21">
                  <c:v>Tectariaceae</c:v>
                </c:pt>
                <c:pt idx="22">
                  <c:v>Thelypteridaceae</c:v>
                </c:pt>
              </c:strCache>
            </c:strRef>
          </c:cat>
          <c:val>
            <c:numRef>
              <c:f>'16.02-19.03'!$B$2:$B$24</c:f>
              <c:numCache>
                <c:formatCode>General</c:formatCode>
                <c:ptCount val="23"/>
                <c:pt idx="0">
                  <c:v>2</c:v>
                </c:pt>
                <c:pt idx="1">
                  <c:v>7</c:v>
                </c:pt>
                <c:pt idx="2">
                  <c:v>63</c:v>
                </c:pt>
                <c:pt idx="3">
                  <c:v>171</c:v>
                </c:pt>
                <c:pt idx="4">
                  <c:v>2280</c:v>
                </c:pt>
                <c:pt idx="5">
                  <c:v>8</c:v>
                </c:pt>
                <c:pt idx="6">
                  <c:v>607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36</c:v>
                </c:pt>
                <c:pt idx="11">
                  <c:v>7</c:v>
                </c:pt>
                <c:pt idx="12">
                  <c:v>4</c:v>
                </c:pt>
                <c:pt idx="13">
                  <c:v>24</c:v>
                </c:pt>
                <c:pt idx="14">
                  <c:v>35</c:v>
                </c:pt>
                <c:pt idx="15">
                  <c:v>3</c:v>
                </c:pt>
                <c:pt idx="16">
                  <c:v>3</c:v>
                </c:pt>
                <c:pt idx="17">
                  <c:v>6113</c:v>
                </c:pt>
                <c:pt idx="18">
                  <c:v>275</c:v>
                </c:pt>
                <c:pt idx="19">
                  <c:v>1662</c:v>
                </c:pt>
                <c:pt idx="20">
                  <c:v>28</c:v>
                </c:pt>
                <c:pt idx="21">
                  <c:v>2</c:v>
                </c:pt>
                <c:pt idx="22">
                  <c:v>10</c:v>
                </c:pt>
              </c:numCache>
            </c:numRef>
          </c:val>
        </c:ser>
        <c:axId val="47797376"/>
        <c:axId val="47798912"/>
      </c:barChart>
      <c:catAx>
        <c:axId val="47797376"/>
        <c:scaling>
          <c:orientation val="minMax"/>
        </c:scaling>
        <c:axPos val="b"/>
        <c:tickLblPos val="nextTo"/>
        <c:crossAx val="47798912"/>
        <c:crosses val="autoZero"/>
        <c:auto val="1"/>
        <c:lblAlgn val="ctr"/>
        <c:lblOffset val="100"/>
      </c:catAx>
      <c:valAx>
        <c:axId val="47798912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General" sourceLinked="1"/>
        <c:tickLblPos val="nextTo"/>
        <c:crossAx val="47797376"/>
        <c:crosses val="autoZero"/>
        <c:crossBetween val="between"/>
      </c:valAx>
    </c:plotArea>
    <c:plotVisOnly val="1"/>
    <c:dispBlanksAs val="gap"/>
  </c:chart>
  <c:spPr>
    <a:ln w="25400">
      <a:solidFill>
        <a:schemeClr val="tx1"/>
      </a:solidFill>
    </a:ln>
  </c:spPr>
  <c:printSettings>
    <c:headerFooter/>
    <c:pageMargins b="0.78740157499999996" l="0.511811024" r="0.511811024" t="0.78740157499999996" header="0.31496062000000685" footer="0.3149606200000068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'16.02-19.03'!$B$96</c:f>
              <c:strCache>
                <c:ptCount val="1"/>
                <c:pt idx="0">
                  <c:v>Quantidade</c:v>
                </c:pt>
              </c:strCache>
            </c:strRef>
          </c:tx>
          <c:cat>
            <c:strRef>
              <c:f>'16.02-19.03'!$A$97:$A$101</c:f>
              <c:strCache>
                <c:ptCount val="5"/>
                <c:pt idx="0">
                  <c:v>Bromeliaceae</c:v>
                </c:pt>
                <c:pt idx="1">
                  <c:v>Cactaceae</c:v>
                </c:pt>
                <c:pt idx="2">
                  <c:v>Orchidaceae</c:v>
                </c:pt>
                <c:pt idx="3">
                  <c:v>Piperaceae</c:v>
                </c:pt>
                <c:pt idx="4">
                  <c:v>Polypodiaceae</c:v>
                </c:pt>
              </c:strCache>
            </c:strRef>
          </c:cat>
          <c:val>
            <c:numRef>
              <c:f>'16.02-19.03'!$B$97:$B$101</c:f>
              <c:numCache>
                <c:formatCode>General</c:formatCode>
                <c:ptCount val="5"/>
                <c:pt idx="0">
                  <c:v>2280</c:v>
                </c:pt>
                <c:pt idx="1">
                  <c:v>607</c:v>
                </c:pt>
                <c:pt idx="2">
                  <c:v>6113</c:v>
                </c:pt>
                <c:pt idx="3">
                  <c:v>275</c:v>
                </c:pt>
                <c:pt idx="4">
                  <c:v>1662</c:v>
                </c:pt>
              </c:numCache>
            </c:numRef>
          </c:val>
        </c:ser>
        <c:axId val="47821952"/>
        <c:axId val="47823488"/>
      </c:barChart>
      <c:catAx>
        <c:axId val="47821952"/>
        <c:scaling>
          <c:orientation val="minMax"/>
        </c:scaling>
        <c:axPos val="b"/>
        <c:tickLblPos val="nextTo"/>
        <c:crossAx val="47823488"/>
        <c:crosses val="autoZero"/>
        <c:auto val="1"/>
        <c:lblAlgn val="ctr"/>
        <c:lblOffset val="100"/>
      </c:catAx>
      <c:valAx>
        <c:axId val="47823488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tickLblPos val="nextTo"/>
        <c:crossAx val="47821952"/>
        <c:crosses val="autoZero"/>
        <c:crossBetween val="between"/>
      </c:valAx>
    </c:plotArea>
    <c:plotVisOnly val="1"/>
    <c:dispBlanksAs val="gap"/>
  </c:chart>
  <c:spPr>
    <a:ln w="25400">
      <a:solidFill>
        <a:schemeClr val="tx1"/>
      </a:solidFill>
    </a:ln>
  </c:spPr>
  <c:printSettings>
    <c:headerFooter/>
    <c:pageMargins b="0.78740157499999996" l="0.511811024" r="0.511811024" t="0.78740157499999996" header="0.31496062000000663" footer="0.3149606200000066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'16.02-19.03'!$B$59</c:f>
              <c:strCache>
                <c:ptCount val="1"/>
                <c:pt idx="0">
                  <c:v>Quantidade</c:v>
                </c:pt>
              </c:strCache>
            </c:strRef>
          </c:tx>
          <c:cat>
            <c:strRef>
              <c:f>'16.02-19.03'!$A$60:$A$77</c:f>
              <c:strCache>
                <c:ptCount val="18"/>
                <c:pt idx="0">
                  <c:v>Amaryllidaceae</c:v>
                </c:pt>
                <c:pt idx="1">
                  <c:v>Anemiaceae</c:v>
                </c:pt>
                <c:pt idx="2">
                  <c:v>Araceae</c:v>
                </c:pt>
                <c:pt idx="3">
                  <c:v>Aspleniaceae</c:v>
                </c:pt>
                <c:pt idx="4">
                  <c:v>Blechnaceae</c:v>
                </c:pt>
                <c:pt idx="5">
                  <c:v>Caryophylaceae</c:v>
                </c:pt>
                <c:pt idx="6">
                  <c:v>Commelinaceae</c:v>
                </c:pt>
                <c:pt idx="7">
                  <c:v>Dicksoniaceae</c:v>
                </c:pt>
                <c:pt idx="8">
                  <c:v>Dryopteridaceae</c:v>
                </c:pt>
                <c:pt idx="9">
                  <c:v>Gesneriaceae</c:v>
                </c:pt>
                <c:pt idx="10">
                  <c:v>Loganiaceae</c:v>
                </c:pt>
                <c:pt idx="11">
                  <c:v>Lycopodiaceae</c:v>
                </c:pt>
                <c:pt idx="12">
                  <c:v>Marantaceae</c:v>
                </c:pt>
                <c:pt idx="13">
                  <c:v>Melastomataceae</c:v>
                </c:pt>
                <c:pt idx="14">
                  <c:v>Rubiaceae</c:v>
                </c:pt>
                <c:pt idx="15">
                  <c:v>Pteridaceae</c:v>
                </c:pt>
                <c:pt idx="16">
                  <c:v>Tectariaceae</c:v>
                </c:pt>
                <c:pt idx="17">
                  <c:v>Thelypteridaceae</c:v>
                </c:pt>
              </c:strCache>
            </c:strRef>
          </c:cat>
          <c:val>
            <c:numRef>
              <c:f>'16.02-19.03'!$B$60:$B$77</c:f>
              <c:numCache>
                <c:formatCode>General</c:formatCode>
                <c:ptCount val="18"/>
                <c:pt idx="0">
                  <c:v>2</c:v>
                </c:pt>
                <c:pt idx="1">
                  <c:v>7</c:v>
                </c:pt>
                <c:pt idx="2">
                  <c:v>63</c:v>
                </c:pt>
                <c:pt idx="3">
                  <c:v>171</c:v>
                </c:pt>
                <c:pt idx="4">
                  <c:v>8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36</c:v>
                </c:pt>
                <c:pt idx="9">
                  <c:v>7</c:v>
                </c:pt>
                <c:pt idx="10">
                  <c:v>4</c:v>
                </c:pt>
                <c:pt idx="11">
                  <c:v>24</c:v>
                </c:pt>
                <c:pt idx="12">
                  <c:v>35</c:v>
                </c:pt>
                <c:pt idx="13">
                  <c:v>3</c:v>
                </c:pt>
                <c:pt idx="14">
                  <c:v>3</c:v>
                </c:pt>
                <c:pt idx="15">
                  <c:v>28</c:v>
                </c:pt>
                <c:pt idx="16">
                  <c:v>2</c:v>
                </c:pt>
                <c:pt idx="17">
                  <c:v>10</c:v>
                </c:pt>
              </c:numCache>
            </c:numRef>
          </c:val>
        </c:ser>
        <c:axId val="46540288"/>
        <c:axId val="46541824"/>
      </c:barChart>
      <c:catAx>
        <c:axId val="46540288"/>
        <c:scaling>
          <c:orientation val="minMax"/>
        </c:scaling>
        <c:axPos val="b"/>
        <c:tickLblPos val="nextTo"/>
        <c:crossAx val="46541824"/>
        <c:crosses val="autoZero"/>
        <c:auto val="1"/>
        <c:lblAlgn val="ctr"/>
        <c:lblOffset val="100"/>
      </c:catAx>
      <c:valAx>
        <c:axId val="46541824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tickLblPos val="nextTo"/>
        <c:crossAx val="46540288"/>
        <c:crosses val="autoZero"/>
        <c:crossBetween val="between"/>
      </c:valAx>
    </c:plotArea>
    <c:plotVisOnly val="1"/>
    <c:dispBlanksAs val="gap"/>
  </c:chart>
  <c:spPr>
    <a:noFill/>
    <a:ln w="25400">
      <a:solidFill>
        <a:schemeClr val="tx1"/>
      </a:solidFill>
    </a:ln>
  </c:spPr>
  <c:printSettings>
    <c:headerFooter/>
    <c:pageMargins b="0.78740157499999996" l="0.511811024" r="0.511811024" t="0.78740157499999996" header="0.31496062000000663" footer="0.3149606200000066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'16.06-30.06'!$B$1</c:f>
              <c:strCache>
                <c:ptCount val="1"/>
                <c:pt idx="0">
                  <c:v>Quantidade</c:v>
                </c:pt>
              </c:strCache>
            </c:strRef>
          </c:tx>
          <c:cat>
            <c:strRef>
              <c:f>'16.06-30.06'!$A$2:$A$9</c:f>
              <c:strCache>
                <c:ptCount val="8"/>
                <c:pt idx="0">
                  <c:v>Araceae</c:v>
                </c:pt>
                <c:pt idx="1">
                  <c:v>Aspleniaceae</c:v>
                </c:pt>
                <c:pt idx="2">
                  <c:v>Bromeliaceae</c:v>
                </c:pt>
                <c:pt idx="3">
                  <c:v>Cactaceae</c:v>
                </c:pt>
                <c:pt idx="4">
                  <c:v>Orchidaceae</c:v>
                </c:pt>
                <c:pt idx="5">
                  <c:v>Lycopodiaceae</c:v>
                </c:pt>
                <c:pt idx="6">
                  <c:v>Polypodiaceae</c:v>
                </c:pt>
                <c:pt idx="7">
                  <c:v>Piperaceae</c:v>
                </c:pt>
              </c:strCache>
            </c:strRef>
          </c:cat>
          <c:val>
            <c:numRef>
              <c:f>'16.06-30.06'!$B$2:$B$9</c:f>
              <c:numCache>
                <c:formatCode>General</c:formatCode>
                <c:ptCount val="8"/>
                <c:pt idx="0">
                  <c:v>4</c:v>
                </c:pt>
                <c:pt idx="1">
                  <c:v>10</c:v>
                </c:pt>
                <c:pt idx="2">
                  <c:v>276</c:v>
                </c:pt>
                <c:pt idx="3">
                  <c:v>94</c:v>
                </c:pt>
                <c:pt idx="4">
                  <c:v>5699</c:v>
                </c:pt>
                <c:pt idx="5">
                  <c:v>3</c:v>
                </c:pt>
                <c:pt idx="6">
                  <c:v>40</c:v>
                </c:pt>
                <c:pt idx="7">
                  <c:v>219</c:v>
                </c:pt>
              </c:numCache>
            </c:numRef>
          </c:val>
        </c:ser>
        <c:axId val="47892736"/>
        <c:axId val="47910912"/>
      </c:barChart>
      <c:catAx>
        <c:axId val="47892736"/>
        <c:scaling>
          <c:orientation val="minMax"/>
        </c:scaling>
        <c:axPos val="b"/>
        <c:tickLblPos val="nextTo"/>
        <c:crossAx val="47910912"/>
        <c:crosses val="autoZero"/>
        <c:auto val="1"/>
        <c:lblAlgn val="ctr"/>
        <c:lblOffset val="100"/>
      </c:catAx>
      <c:valAx>
        <c:axId val="47910912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tickLblPos val="nextTo"/>
        <c:crossAx val="47892736"/>
        <c:crosses val="autoZero"/>
        <c:crossBetween val="between"/>
      </c:valAx>
    </c:plotArea>
    <c:plotVisOnly val="1"/>
    <c:dispBlanksAs val="gap"/>
  </c:chart>
  <c:spPr>
    <a:ln w="25400">
      <a:solidFill>
        <a:schemeClr val="tx1"/>
      </a:solidFill>
    </a:ln>
  </c:spPr>
  <c:printSettings>
    <c:headerFooter/>
    <c:pageMargins b="0.78740157499999996" l="0.511811024" r="0.511811024" t="0.78740157499999996" header="0.31496062000000646" footer="0.3149606200000064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'11.12-31.12'!$S$42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'11.12-31.12'!$R$43:$R$61</c:f>
              <c:strCache>
                <c:ptCount val="19"/>
                <c:pt idx="0">
                  <c:v>Adiantaceae</c:v>
                </c:pt>
                <c:pt idx="1">
                  <c:v>Aspleniaceae</c:v>
                </c:pt>
                <c:pt idx="2">
                  <c:v>Begoniaceae</c:v>
                </c:pt>
                <c:pt idx="3">
                  <c:v>Blechnaceae</c:v>
                </c:pt>
                <c:pt idx="4">
                  <c:v>Cannaceae</c:v>
                </c:pt>
                <c:pt idx="5">
                  <c:v>Commelinaceae</c:v>
                </c:pt>
                <c:pt idx="6">
                  <c:v>Cyatheaceae</c:v>
                </c:pt>
                <c:pt idx="7">
                  <c:v>Dennstaedtiacee</c:v>
                </c:pt>
                <c:pt idx="8">
                  <c:v>Dicksoniaceae</c:v>
                </c:pt>
                <c:pt idx="9">
                  <c:v>Dryopteridaceae</c:v>
                </c:pt>
                <c:pt idx="10">
                  <c:v>Heliconiaceae</c:v>
                </c:pt>
                <c:pt idx="11">
                  <c:v>Hymenophyllaceae</c:v>
                </c:pt>
                <c:pt idx="12">
                  <c:v>Maranthaceae</c:v>
                </c:pt>
                <c:pt idx="13">
                  <c:v>Marattiaceae</c:v>
                </c:pt>
                <c:pt idx="14">
                  <c:v>Piperaceae</c:v>
                </c:pt>
                <c:pt idx="15">
                  <c:v>Pteridaceae</c:v>
                </c:pt>
                <c:pt idx="16">
                  <c:v>Selaginellaceae</c:v>
                </c:pt>
                <c:pt idx="17">
                  <c:v>Tectariaceae</c:v>
                </c:pt>
                <c:pt idx="18">
                  <c:v>Woodsiaceae</c:v>
                </c:pt>
              </c:strCache>
            </c:strRef>
          </c:cat>
          <c:val>
            <c:numRef>
              <c:f>'11.12-31.12'!$S$43:$S$61</c:f>
              <c:numCache>
                <c:formatCode>General</c:formatCode>
                <c:ptCount val="19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25</c:v>
                </c:pt>
                <c:pt idx="4">
                  <c:v>4</c:v>
                </c:pt>
                <c:pt idx="5">
                  <c:v>41</c:v>
                </c:pt>
                <c:pt idx="6">
                  <c:v>3</c:v>
                </c:pt>
                <c:pt idx="7">
                  <c:v>6</c:v>
                </c:pt>
                <c:pt idx="8">
                  <c:v>22</c:v>
                </c:pt>
                <c:pt idx="9">
                  <c:v>135</c:v>
                </c:pt>
                <c:pt idx="10">
                  <c:v>26</c:v>
                </c:pt>
                <c:pt idx="11">
                  <c:v>1</c:v>
                </c:pt>
                <c:pt idx="12">
                  <c:v>7</c:v>
                </c:pt>
                <c:pt idx="13">
                  <c:v>6</c:v>
                </c:pt>
                <c:pt idx="14">
                  <c:v>3</c:v>
                </c:pt>
                <c:pt idx="15">
                  <c:v>6</c:v>
                </c:pt>
                <c:pt idx="16">
                  <c:v>2</c:v>
                </c:pt>
                <c:pt idx="17">
                  <c:v>9</c:v>
                </c:pt>
                <c:pt idx="18">
                  <c:v>30</c:v>
                </c:pt>
              </c:numCache>
            </c:numRef>
          </c:val>
        </c:ser>
        <c:axId val="48352640"/>
        <c:axId val="48432256"/>
      </c:barChart>
      <c:catAx>
        <c:axId val="48352640"/>
        <c:scaling>
          <c:orientation val="minMax"/>
        </c:scaling>
        <c:axPos val="b"/>
        <c:tickLblPos val="nextTo"/>
        <c:crossAx val="48432256"/>
        <c:crosses val="autoZero"/>
        <c:auto val="1"/>
        <c:lblAlgn val="ctr"/>
        <c:lblOffset val="100"/>
      </c:catAx>
      <c:valAx>
        <c:axId val="48432256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tickLblPos val="nextTo"/>
        <c:crossAx val="48352640"/>
        <c:crosses val="autoZero"/>
        <c:crossBetween val="between"/>
      </c:valAx>
    </c:plotArea>
    <c:plotVisOnly val="1"/>
    <c:dispBlanksAs val="gap"/>
  </c:chart>
  <c:spPr>
    <a:ln w="28575">
      <a:solidFill>
        <a:schemeClr val="tx1"/>
      </a:solidFill>
    </a:ln>
  </c:spPr>
  <c:printSettings>
    <c:headerFooter/>
    <c:pageMargins b="0.78740157499999996" l="0.511811024" r="0.511811024" t="0.78740157499999996" header="0.31496062000000435" footer="0.3149606200000043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floradobrasil.jbrj.gov.br/2010/index?mode=4&amp;tid=8377&amp;splink=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32</xdr:row>
      <xdr:rowOff>85725</xdr:rowOff>
    </xdr:from>
    <xdr:to>
      <xdr:col>3</xdr:col>
      <xdr:colOff>542925</xdr:colOff>
      <xdr:row>46</xdr:row>
      <xdr:rowOff>28575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58</xdr:row>
      <xdr:rowOff>95250</xdr:rowOff>
    </xdr:from>
    <xdr:to>
      <xdr:col>3</xdr:col>
      <xdr:colOff>266700</xdr:colOff>
      <xdr:row>72</xdr:row>
      <xdr:rowOff>38100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80</xdr:row>
      <xdr:rowOff>142875</xdr:rowOff>
    </xdr:from>
    <xdr:to>
      <xdr:col>3</xdr:col>
      <xdr:colOff>314325</xdr:colOff>
      <xdr:row>94</xdr:row>
      <xdr:rowOff>85725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39</xdr:row>
      <xdr:rowOff>76200</xdr:rowOff>
    </xdr:from>
    <xdr:to>
      <xdr:col>3</xdr:col>
      <xdr:colOff>1495425</xdr:colOff>
      <xdr:row>55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101</xdr:row>
      <xdr:rowOff>171450</xdr:rowOff>
    </xdr:from>
    <xdr:to>
      <xdr:col>3</xdr:col>
      <xdr:colOff>171450</xdr:colOff>
      <xdr:row>115</xdr:row>
      <xdr:rowOff>114300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523875</xdr:colOff>
      <xdr:row>77</xdr:row>
      <xdr:rowOff>85725</xdr:rowOff>
    </xdr:from>
    <xdr:to>
      <xdr:col>3</xdr:col>
      <xdr:colOff>523875</xdr:colOff>
      <xdr:row>91</xdr:row>
      <xdr:rowOff>28575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28</xdr:row>
      <xdr:rowOff>57150</xdr:rowOff>
    </xdr:from>
    <xdr:to>
      <xdr:col>4</xdr:col>
      <xdr:colOff>285750</xdr:colOff>
      <xdr:row>42</xdr:row>
      <xdr:rowOff>133350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1666875</xdr:colOff>
      <xdr:row>41</xdr:row>
      <xdr:rowOff>142875</xdr:rowOff>
    </xdr:from>
    <xdr:to>
      <xdr:col>24</xdr:col>
      <xdr:colOff>342900</xdr:colOff>
      <xdr:row>56</xdr:row>
      <xdr:rowOff>19050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267</xdr:row>
      <xdr:rowOff>0</xdr:rowOff>
    </xdr:from>
    <xdr:to>
      <xdr:col>5</xdr:col>
      <xdr:colOff>133350</xdr:colOff>
      <xdr:row>267</xdr:row>
      <xdr:rowOff>104775</xdr:rowOff>
    </xdr:to>
    <xdr:pic>
      <xdr:nvPicPr>
        <xdr:cNvPr id="1025" name="Picture 1" descr="http://floradobrasil.jbrj.gov.br/2010/imgs/print.gif">
          <a:hlinkClick xmlns:r="http://schemas.openxmlformats.org/officeDocument/2006/relationships" r:id="rId1" tgtFrame="pri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24650" y="51225450"/>
          <a:ext cx="133350" cy="104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theplantlist.org/tpl/record/tro-26500063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heplantlist.org/tpl/record/kew-2378866" TargetMode="External"/><Relationship Id="rId3" Type="http://schemas.openxmlformats.org/officeDocument/2006/relationships/hyperlink" Target="http://www.theplantlist.org/tpl/record/tro-26602623" TargetMode="External"/><Relationship Id="rId7" Type="http://schemas.openxmlformats.org/officeDocument/2006/relationships/hyperlink" Target="http://www.theplantlist.org/tpl/record/kew-2342605" TargetMode="External"/><Relationship Id="rId2" Type="http://schemas.openxmlformats.org/officeDocument/2006/relationships/hyperlink" Target="http://www.theplantlist.org/tpl/record/kew-2684139" TargetMode="External"/><Relationship Id="rId1" Type="http://schemas.openxmlformats.org/officeDocument/2006/relationships/hyperlink" Target="http://www.theplantlist.org/tpl/record/tro-26602597" TargetMode="External"/><Relationship Id="rId6" Type="http://schemas.openxmlformats.org/officeDocument/2006/relationships/hyperlink" Target="http://www.theplantlist.org/tpl/record/kew-5844" TargetMode="External"/><Relationship Id="rId11" Type="http://schemas.openxmlformats.org/officeDocument/2006/relationships/printerSettings" Target="../printerSettings/printerSettings27.bin"/><Relationship Id="rId5" Type="http://schemas.openxmlformats.org/officeDocument/2006/relationships/hyperlink" Target="http://www.theplantlist.org/tpl/record/kew-33178" TargetMode="External"/><Relationship Id="rId10" Type="http://schemas.openxmlformats.org/officeDocument/2006/relationships/hyperlink" Target="http://www.theplantlist.org/tpl/record/tro-26609816" TargetMode="External"/><Relationship Id="rId4" Type="http://schemas.openxmlformats.org/officeDocument/2006/relationships/hyperlink" Target="http://www.theplantlist.org/tpl/record/kew-2602784" TargetMode="External"/><Relationship Id="rId9" Type="http://schemas.openxmlformats.org/officeDocument/2006/relationships/hyperlink" Target="http://www.theplantlist.org/tpl/record/tro-26614677" TargetMode="Externa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B9" sqref="B9"/>
    </sheetView>
  </sheetViews>
  <sheetFormatPr defaultRowHeight="15"/>
  <cols>
    <col min="1" max="1" width="18" bestFit="1" customWidth="1"/>
    <col min="2" max="2" width="16.42578125" customWidth="1"/>
    <col min="3" max="4" width="41" bestFit="1" customWidth="1"/>
    <col min="5" max="5" width="16.85546875" customWidth="1"/>
    <col min="6" max="6" width="19.85546875" customWidth="1"/>
    <col min="7" max="7" width="13.140625" customWidth="1"/>
    <col min="8" max="8" width="15.140625" customWidth="1"/>
  </cols>
  <sheetData>
    <row r="1" spans="1:6" ht="15.75">
      <c r="A1" s="1" t="s">
        <v>0</v>
      </c>
      <c r="B1" s="1" t="s">
        <v>7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5.75">
      <c r="A2" s="2" t="s">
        <v>122</v>
      </c>
      <c r="B2" s="2">
        <v>1</v>
      </c>
      <c r="C2" s="4" t="s">
        <v>14</v>
      </c>
      <c r="D2" s="2" t="s">
        <v>90</v>
      </c>
      <c r="E2" s="2"/>
      <c r="F2" s="2"/>
    </row>
    <row r="3" spans="1:6" ht="15.75">
      <c r="A3" s="2" t="s">
        <v>104</v>
      </c>
      <c r="B3" s="2">
        <v>1</v>
      </c>
      <c r="C3" s="4" t="s">
        <v>15</v>
      </c>
      <c r="D3" s="2" t="s">
        <v>90</v>
      </c>
      <c r="E3" s="2"/>
      <c r="F3" s="2"/>
    </row>
    <row r="4" spans="1:6" ht="15.75">
      <c r="A4" s="2" t="s">
        <v>123</v>
      </c>
      <c r="B4" s="2">
        <v>2</v>
      </c>
      <c r="C4" s="4" t="s">
        <v>16</v>
      </c>
      <c r="D4" s="2" t="s">
        <v>90</v>
      </c>
      <c r="E4" s="2"/>
      <c r="F4" s="2"/>
    </row>
    <row r="5" spans="1:6" ht="15.75">
      <c r="A5" s="2" t="s">
        <v>124</v>
      </c>
      <c r="B5" s="2">
        <v>1</v>
      </c>
      <c r="C5" s="4" t="s">
        <v>17</v>
      </c>
      <c r="D5" s="2" t="s">
        <v>90</v>
      </c>
      <c r="E5" s="2"/>
      <c r="F5" s="2"/>
    </row>
    <row r="6" spans="1:6" ht="15.75">
      <c r="A6" s="2" t="s">
        <v>122</v>
      </c>
      <c r="B6" s="2">
        <v>2</v>
      </c>
      <c r="C6" s="4" t="s">
        <v>18</v>
      </c>
      <c r="D6" s="2" t="s">
        <v>90</v>
      </c>
      <c r="E6" s="2"/>
      <c r="F6" s="2"/>
    </row>
    <row r="7" spans="1:6" ht="15.75">
      <c r="A7" s="2" t="s">
        <v>13</v>
      </c>
      <c r="B7" s="2">
        <v>1</v>
      </c>
      <c r="C7" s="4" t="s">
        <v>19</v>
      </c>
      <c r="D7" s="2" t="s">
        <v>90</v>
      </c>
      <c r="E7" s="2"/>
      <c r="F7" s="2"/>
    </row>
    <row r="8" spans="1:6">
      <c r="B8">
        <f>SUM(B2:B7)</f>
        <v>8</v>
      </c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V145"/>
  <sheetViews>
    <sheetView topLeftCell="A91" workbookViewId="0">
      <selection activeCell="B78" sqref="A78:B99"/>
    </sheetView>
  </sheetViews>
  <sheetFormatPr defaultRowHeight="15"/>
  <cols>
    <col min="1" max="1" width="13.5703125" style="240" bestFit="1" customWidth="1"/>
    <col min="2" max="2" width="43.7109375" style="240" bestFit="1" customWidth="1"/>
    <col min="3" max="3" width="9.85546875" style="240" bestFit="1" customWidth="1"/>
    <col min="4" max="4" width="12.28515625" style="240" bestFit="1" customWidth="1"/>
    <col min="5" max="5" width="2.85546875" style="240" bestFit="1" customWidth="1"/>
    <col min="6" max="6" width="3.5703125" style="240" bestFit="1" customWidth="1"/>
    <col min="7" max="7" width="2.85546875" style="240" bestFit="1" customWidth="1"/>
    <col min="8" max="8" width="3.5703125" style="240" bestFit="1" customWidth="1"/>
    <col min="9" max="11" width="4.42578125" style="240" bestFit="1" customWidth="1"/>
    <col min="12" max="12" width="3.5703125" style="240" bestFit="1" customWidth="1"/>
    <col min="13" max="13" width="15.42578125" style="240" bestFit="1" customWidth="1"/>
    <col min="14" max="14" width="9.140625" style="240"/>
    <col min="15" max="15" width="9.140625" style="221"/>
    <col min="16" max="16" width="14.28515625" style="24" bestFit="1" customWidth="1"/>
    <col min="17" max="17" width="42.28515625" style="24" bestFit="1" customWidth="1"/>
    <col min="18" max="18" width="11.5703125" style="24" bestFit="1" customWidth="1"/>
    <col min="19" max="19" width="12" style="24" bestFit="1" customWidth="1"/>
    <col min="20" max="20" width="9" style="24" bestFit="1" customWidth="1"/>
    <col min="21" max="21" width="9.140625" style="221"/>
    <col min="22" max="22" width="11.28515625" bestFit="1" customWidth="1"/>
    <col min="23" max="23" width="35.28515625" bestFit="1" customWidth="1"/>
    <col min="24" max="24" width="9.85546875" bestFit="1" customWidth="1"/>
    <col min="25" max="25" width="19.5703125" bestFit="1" customWidth="1"/>
    <col min="26" max="26" width="7" bestFit="1" customWidth="1"/>
    <col min="27" max="27" width="9.140625" style="221"/>
    <col min="28" max="28" width="2.7109375" bestFit="1" customWidth="1"/>
    <col min="29" max="29" width="11.28515625" customWidth="1"/>
    <col min="30" max="30" width="21.140625" customWidth="1"/>
    <col min="31" max="31" width="22.7109375" customWidth="1"/>
    <col min="32" max="32" width="24" customWidth="1"/>
    <col min="33" max="33" width="5.7109375" customWidth="1"/>
    <col min="34" max="34" width="5.28515625" bestFit="1" customWidth="1"/>
    <col min="35" max="35" width="9.140625" style="221"/>
    <col min="36" max="36" width="3.5703125" bestFit="1" customWidth="1"/>
    <col min="37" max="37" width="12" bestFit="1" customWidth="1"/>
    <col min="38" max="38" width="22.7109375" bestFit="1" customWidth="1"/>
    <col min="39" max="39" width="28" bestFit="1" customWidth="1"/>
    <col min="40" max="40" width="24.85546875" bestFit="1" customWidth="1"/>
    <col min="41" max="41" width="5.28515625" bestFit="1" customWidth="1"/>
    <col min="46" max="46" width="8" customWidth="1"/>
  </cols>
  <sheetData>
    <row r="1" spans="1:41" ht="15.75" thickBot="1">
      <c r="A1" s="1015" t="s">
        <v>772</v>
      </c>
      <c r="B1" s="1015"/>
      <c r="C1" s="1015"/>
      <c r="D1" s="1015"/>
      <c r="E1" s="1015"/>
      <c r="F1" s="1015"/>
      <c r="G1" s="1015"/>
      <c r="H1" s="1015"/>
      <c r="I1" s="1015"/>
      <c r="J1" s="1015"/>
      <c r="K1" s="1015"/>
      <c r="L1" s="1015"/>
      <c r="M1" s="1015"/>
      <c r="N1" s="1015"/>
      <c r="O1" s="171"/>
      <c r="P1" s="1008" t="s">
        <v>773</v>
      </c>
      <c r="Q1" s="1008"/>
      <c r="R1" s="1008"/>
      <c r="S1" s="1008"/>
      <c r="T1" s="1008"/>
      <c r="U1" s="171"/>
      <c r="V1" s="1008" t="s">
        <v>774</v>
      </c>
      <c r="W1" s="1008"/>
      <c r="X1" s="1008"/>
      <c r="Y1" s="1008"/>
      <c r="Z1" s="1008"/>
      <c r="AA1" s="171"/>
      <c r="AB1" s="1009" t="s">
        <v>775</v>
      </c>
      <c r="AC1" s="1009"/>
      <c r="AD1" s="1009"/>
      <c r="AE1" s="1009"/>
      <c r="AF1" s="1009"/>
      <c r="AG1" s="1009"/>
      <c r="AH1" s="1009"/>
      <c r="AI1" s="171"/>
      <c r="AJ1" s="1005" t="s">
        <v>810</v>
      </c>
      <c r="AK1" s="1006"/>
      <c r="AL1" s="1006"/>
      <c r="AM1" s="1006"/>
      <c r="AN1" s="1006"/>
      <c r="AO1" s="1007"/>
    </row>
    <row r="2" spans="1:41" ht="15.75" thickBot="1">
      <c r="A2" s="209" t="s">
        <v>0</v>
      </c>
      <c r="B2" s="209" t="s">
        <v>1</v>
      </c>
      <c r="C2" s="209" t="s">
        <v>7</v>
      </c>
      <c r="D2" s="209" t="s">
        <v>2</v>
      </c>
      <c r="E2" s="257" t="s">
        <v>257</v>
      </c>
      <c r="F2" s="257" t="s">
        <v>313</v>
      </c>
      <c r="G2" s="257" t="s">
        <v>259</v>
      </c>
      <c r="H2" s="257" t="s">
        <v>197</v>
      </c>
      <c r="I2" s="257" t="s">
        <v>233</v>
      </c>
      <c r="J2" s="257" t="s">
        <v>314</v>
      </c>
      <c r="K2" s="257" t="s">
        <v>315</v>
      </c>
      <c r="L2" s="257" t="s">
        <v>263</v>
      </c>
      <c r="M2" s="209" t="s">
        <v>771</v>
      </c>
      <c r="N2" s="209" t="s">
        <v>678</v>
      </c>
      <c r="O2" s="171"/>
      <c r="P2" s="232" t="s">
        <v>458</v>
      </c>
      <c r="Q2" s="233" t="s">
        <v>1</v>
      </c>
      <c r="R2" s="233" t="s">
        <v>7</v>
      </c>
      <c r="S2" s="233" t="s">
        <v>459</v>
      </c>
      <c r="T2" s="234" t="s">
        <v>4</v>
      </c>
      <c r="U2" s="171"/>
      <c r="V2" s="232" t="s">
        <v>458</v>
      </c>
      <c r="W2" s="233" t="s">
        <v>1</v>
      </c>
      <c r="X2" s="233" t="s">
        <v>7</v>
      </c>
      <c r="Y2" s="233" t="s">
        <v>459</v>
      </c>
      <c r="Z2" s="234" t="s">
        <v>4</v>
      </c>
      <c r="AA2" s="171"/>
      <c r="AB2" s="209" t="s">
        <v>778</v>
      </c>
      <c r="AC2" s="209" t="s">
        <v>0</v>
      </c>
      <c r="AD2" s="209" t="s">
        <v>1</v>
      </c>
      <c r="AE2" s="209" t="s">
        <v>779</v>
      </c>
      <c r="AF2" s="223" t="s">
        <v>993</v>
      </c>
      <c r="AG2" s="223" t="s">
        <v>1163</v>
      </c>
      <c r="AH2" s="209" t="s">
        <v>4</v>
      </c>
      <c r="AI2" s="171"/>
      <c r="AJ2" s="209" t="s">
        <v>778</v>
      </c>
      <c r="AK2" s="209" t="s">
        <v>0</v>
      </c>
      <c r="AL2" s="209" t="s">
        <v>1</v>
      </c>
      <c r="AM2" s="209" t="s">
        <v>779</v>
      </c>
      <c r="AN2" s="223" t="s">
        <v>993</v>
      </c>
      <c r="AO2" s="209" t="s">
        <v>4</v>
      </c>
    </row>
    <row r="3" spans="1:41">
      <c r="A3" s="224" t="s">
        <v>765</v>
      </c>
      <c r="B3" s="229" t="s">
        <v>1187</v>
      </c>
      <c r="C3" s="224">
        <f>SUM(E3:L3)</f>
        <v>41</v>
      </c>
      <c r="D3" s="224" t="s">
        <v>629</v>
      </c>
      <c r="E3" s="224"/>
      <c r="F3" s="224"/>
      <c r="G3" s="224"/>
      <c r="H3" s="224"/>
      <c r="I3" s="224">
        <v>36</v>
      </c>
      <c r="J3" s="224"/>
      <c r="K3" s="224"/>
      <c r="L3" s="224">
        <v>5</v>
      </c>
      <c r="M3" s="260" t="s">
        <v>9</v>
      </c>
      <c r="N3" s="260">
        <f>SUM(C3:C5)</f>
        <v>68</v>
      </c>
      <c r="P3" s="91" t="s">
        <v>30</v>
      </c>
      <c r="Q3" s="91" t="s">
        <v>1167</v>
      </c>
      <c r="R3" s="249">
        <v>2.69</v>
      </c>
      <c r="S3" s="224" t="s">
        <v>314</v>
      </c>
      <c r="T3" s="224" t="s">
        <v>1048</v>
      </c>
      <c r="V3" s="224" t="s">
        <v>196</v>
      </c>
      <c r="W3" s="225" t="s">
        <v>1082</v>
      </c>
      <c r="X3" s="224">
        <v>5</v>
      </c>
      <c r="Y3" s="224" t="s">
        <v>233</v>
      </c>
      <c r="Z3" s="224" t="s">
        <v>1066</v>
      </c>
      <c r="AB3" s="91">
        <v>30</v>
      </c>
      <c r="AC3" s="243" t="s">
        <v>123</v>
      </c>
      <c r="AD3" s="244" t="s">
        <v>1134</v>
      </c>
      <c r="AE3" s="243" t="s">
        <v>1135</v>
      </c>
      <c r="AF3" s="91" t="s">
        <v>1130</v>
      </c>
      <c r="AG3" s="91" t="s">
        <v>1132</v>
      </c>
      <c r="AH3" s="246">
        <v>40812</v>
      </c>
      <c r="AJ3" s="224">
        <v>29</v>
      </c>
      <c r="AK3" s="224" t="s">
        <v>143</v>
      </c>
      <c r="AL3" s="225" t="s">
        <v>689</v>
      </c>
      <c r="AM3" s="224" t="s">
        <v>999</v>
      </c>
      <c r="AN3" s="222" t="s">
        <v>995</v>
      </c>
      <c r="AO3" s="226">
        <v>40813</v>
      </c>
    </row>
    <row r="4" spans="1:41">
      <c r="A4" s="224" t="s">
        <v>765</v>
      </c>
      <c r="B4" s="229" t="s">
        <v>1188</v>
      </c>
      <c r="C4" s="224">
        <f t="shared" ref="C4:C67" si="0">SUM(E4:L4)</f>
        <v>12</v>
      </c>
      <c r="D4" s="224" t="s">
        <v>629</v>
      </c>
      <c r="E4" s="229"/>
      <c r="F4" s="229"/>
      <c r="G4" s="229"/>
      <c r="H4" s="91"/>
      <c r="I4" s="224"/>
      <c r="J4" s="229">
        <v>2</v>
      </c>
      <c r="K4" s="229"/>
      <c r="L4" s="229">
        <v>10</v>
      </c>
      <c r="M4" s="25" t="s">
        <v>1255</v>
      </c>
      <c r="N4" s="25">
        <f>SUM(C6)</f>
        <v>11</v>
      </c>
      <c r="P4" s="91" t="s">
        <v>262</v>
      </c>
      <c r="Q4" s="91" t="s">
        <v>1168</v>
      </c>
      <c r="R4" s="249">
        <v>0.95</v>
      </c>
      <c r="S4" s="224" t="s">
        <v>314</v>
      </c>
      <c r="T4" s="224" t="s">
        <v>1049</v>
      </c>
      <c r="V4" s="224" t="s">
        <v>137</v>
      </c>
      <c r="W4" s="224" t="s">
        <v>1081</v>
      </c>
      <c r="X4" s="224">
        <v>5</v>
      </c>
      <c r="Y4" s="224" t="s">
        <v>1070</v>
      </c>
      <c r="Z4" s="224" t="s">
        <v>1071</v>
      </c>
      <c r="AB4" s="91">
        <v>31</v>
      </c>
      <c r="AC4" s="243" t="s">
        <v>30</v>
      </c>
      <c r="AD4" s="244" t="s">
        <v>1136</v>
      </c>
      <c r="AE4" s="243" t="s">
        <v>1093</v>
      </c>
      <c r="AF4" s="91" t="s">
        <v>1130</v>
      </c>
      <c r="AG4" s="91" t="s">
        <v>1132</v>
      </c>
      <c r="AH4" s="246">
        <v>40812</v>
      </c>
      <c r="AJ4" s="224">
        <v>30</v>
      </c>
      <c r="AK4" s="224" t="s">
        <v>143</v>
      </c>
      <c r="AL4" s="225" t="s">
        <v>1000</v>
      </c>
      <c r="AM4" s="224" t="s">
        <v>1001</v>
      </c>
      <c r="AN4" s="229" t="s">
        <v>995</v>
      </c>
      <c r="AO4" s="226">
        <v>40813</v>
      </c>
    </row>
    <row r="5" spans="1:41">
      <c r="A5" s="224" t="s">
        <v>765</v>
      </c>
      <c r="B5" s="229" t="s">
        <v>1189</v>
      </c>
      <c r="C5" s="224">
        <f t="shared" si="0"/>
        <v>15</v>
      </c>
      <c r="D5" s="224" t="s">
        <v>629</v>
      </c>
      <c r="E5" s="224"/>
      <c r="F5" s="224">
        <v>13</v>
      </c>
      <c r="G5" s="224"/>
      <c r="H5" s="224"/>
      <c r="I5" s="224">
        <v>2</v>
      </c>
      <c r="J5" s="224"/>
      <c r="K5" s="224"/>
      <c r="L5" s="224"/>
      <c r="M5" s="25" t="s">
        <v>6</v>
      </c>
      <c r="N5" s="25">
        <f>SUM(C7:C18)</f>
        <v>4267</v>
      </c>
      <c r="P5" s="224" t="s">
        <v>28</v>
      </c>
      <c r="Q5" s="224" t="s">
        <v>1169</v>
      </c>
      <c r="R5" s="249">
        <v>4.97</v>
      </c>
      <c r="S5" s="224" t="s">
        <v>314</v>
      </c>
      <c r="T5" s="224" t="s">
        <v>1050</v>
      </c>
      <c r="V5" s="224" t="s">
        <v>249</v>
      </c>
      <c r="W5" s="225" t="s">
        <v>1083</v>
      </c>
      <c r="X5" s="224">
        <v>5</v>
      </c>
      <c r="Y5" s="224" t="s">
        <v>1072</v>
      </c>
      <c r="Z5" s="224" t="s">
        <v>1074</v>
      </c>
      <c r="AB5" s="91">
        <v>32</v>
      </c>
      <c r="AC5" s="243" t="s">
        <v>30</v>
      </c>
      <c r="AD5" s="244" t="s">
        <v>1136</v>
      </c>
      <c r="AE5" s="243" t="s">
        <v>1093</v>
      </c>
      <c r="AF5" s="91" t="s">
        <v>1130</v>
      </c>
      <c r="AG5" s="91" t="s">
        <v>1132</v>
      </c>
      <c r="AH5" s="246">
        <v>40812</v>
      </c>
      <c r="AJ5" s="224">
        <v>31</v>
      </c>
      <c r="AK5" s="224" t="s">
        <v>143</v>
      </c>
      <c r="AL5" s="225" t="s">
        <v>70</v>
      </c>
      <c r="AM5" s="224" t="s">
        <v>1002</v>
      </c>
      <c r="AN5" s="229" t="s">
        <v>995</v>
      </c>
      <c r="AO5" s="226">
        <v>40813</v>
      </c>
    </row>
    <row r="6" spans="1:41">
      <c r="A6" s="224" t="s">
        <v>766</v>
      </c>
      <c r="B6" s="229" t="s">
        <v>1190</v>
      </c>
      <c r="C6" s="224">
        <f t="shared" si="0"/>
        <v>11</v>
      </c>
      <c r="D6" s="224" t="s">
        <v>629</v>
      </c>
      <c r="E6" s="229"/>
      <c r="F6" s="229"/>
      <c r="G6" s="229"/>
      <c r="H6" s="229"/>
      <c r="I6" s="224">
        <v>11</v>
      </c>
      <c r="J6" s="229"/>
      <c r="K6" s="229"/>
      <c r="L6" s="229"/>
      <c r="M6" s="25" t="s">
        <v>401</v>
      </c>
      <c r="N6" s="25">
        <f>SUM(C19:C22)</f>
        <v>74</v>
      </c>
      <c r="P6" s="91" t="s">
        <v>30</v>
      </c>
      <c r="Q6" s="91" t="s">
        <v>1167</v>
      </c>
      <c r="R6" s="249">
        <v>0.45</v>
      </c>
      <c r="S6" s="224" t="s">
        <v>197</v>
      </c>
      <c r="T6" s="224" t="s">
        <v>1051</v>
      </c>
      <c r="V6" s="224" t="s">
        <v>1073</v>
      </c>
      <c r="W6" s="224" t="s">
        <v>1084</v>
      </c>
      <c r="X6" s="224">
        <v>5</v>
      </c>
      <c r="Y6" s="224" t="s">
        <v>1075</v>
      </c>
      <c r="Z6" s="224" t="s">
        <v>1074</v>
      </c>
      <c r="AB6" s="91">
        <v>33</v>
      </c>
      <c r="AC6" s="243" t="s">
        <v>30</v>
      </c>
      <c r="AD6" s="244" t="s">
        <v>1136</v>
      </c>
      <c r="AE6" s="243" t="s">
        <v>1093</v>
      </c>
      <c r="AF6" s="91" t="s">
        <v>1130</v>
      </c>
      <c r="AG6" s="91" t="s">
        <v>1132</v>
      </c>
      <c r="AH6" s="246">
        <v>40820</v>
      </c>
      <c r="AJ6" s="224">
        <v>32</v>
      </c>
      <c r="AK6" s="224" t="s">
        <v>143</v>
      </c>
      <c r="AL6" s="225" t="s">
        <v>70</v>
      </c>
      <c r="AM6" s="224" t="s">
        <v>1002</v>
      </c>
      <c r="AN6" s="229" t="s">
        <v>995</v>
      </c>
      <c r="AO6" s="226">
        <v>40813</v>
      </c>
    </row>
    <row r="7" spans="1:41">
      <c r="A7" s="224" t="s">
        <v>672</v>
      </c>
      <c r="B7" s="91" t="s">
        <v>1191</v>
      </c>
      <c r="C7" s="224">
        <f t="shared" si="0"/>
        <v>3</v>
      </c>
      <c r="D7" s="224" t="s">
        <v>629</v>
      </c>
      <c r="E7" s="224"/>
      <c r="F7" s="224"/>
      <c r="G7" s="224"/>
      <c r="H7" s="224"/>
      <c r="I7" s="224"/>
      <c r="J7" s="224">
        <v>3</v>
      </c>
      <c r="K7" s="224"/>
      <c r="L7" s="224"/>
      <c r="M7" s="25" t="s">
        <v>11</v>
      </c>
      <c r="N7" s="25">
        <f>SUM(C23:C29)</f>
        <v>2665</v>
      </c>
      <c r="P7" s="224" t="s">
        <v>128</v>
      </c>
      <c r="Q7" s="224" t="s">
        <v>1170</v>
      </c>
      <c r="R7" s="249">
        <v>3.1949999999999998</v>
      </c>
      <c r="S7" s="224" t="s">
        <v>197</v>
      </c>
      <c r="T7" s="224" t="s">
        <v>1051</v>
      </c>
      <c r="V7" s="224" t="s">
        <v>24</v>
      </c>
      <c r="W7" s="225" t="s">
        <v>1085</v>
      </c>
      <c r="X7" s="224">
        <v>5</v>
      </c>
      <c r="Y7" s="224" t="s">
        <v>1076</v>
      </c>
      <c r="Z7" s="224" t="s">
        <v>1077</v>
      </c>
      <c r="AB7" s="91">
        <v>34</v>
      </c>
      <c r="AC7" s="243" t="s">
        <v>30</v>
      </c>
      <c r="AD7" s="244" t="s">
        <v>1136</v>
      </c>
      <c r="AE7" s="243" t="s">
        <v>1093</v>
      </c>
      <c r="AF7" s="91" t="s">
        <v>1130</v>
      </c>
      <c r="AG7" s="91" t="s">
        <v>1132</v>
      </c>
      <c r="AH7" s="246">
        <v>40820</v>
      </c>
      <c r="AJ7" s="224">
        <v>33</v>
      </c>
      <c r="AK7" s="224" t="s">
        <v>143</v>
      </c>
      <c r="AL7" s="225" t="s">
        <v>70</v>
      </c>
      <c r="AM7" s="224" t="s">
        <v>1002</v>
      </c>
      <c r="AN7" s="229" t="s">
        <v>995</v>
      </c>
      <c r="AO7" s="226">
        <v>40813</v>
      </c>
    </row>
    <row r="8" spans="1:41">
      <c r="A8" s="224" t="s">
        <v>672</v>
      </c>
      <c r="B8" s="91" t="s">
        <v>1192</v>
      </c>
      <c r="C8" s="224">
        <f t="shared" si="0"/>
        <v>7</v>
      </c>
      <c r="D8" s="224" t="s">
        <v>629</v>
      </c>
      <c r="E8" s="224"/>
      <c r="F8" s="224"/>
      <c r="G8" s="224"/>
      <c r="H8" s="224"/>
      <c r="I8" s="224"/>
      <c r="J8" s="224">
        <v>7</v>
      </c>
      <c r="K8" s="224"/>
      <c r="L8" s="224"/>
      <c r="M8" s="25" t="s">
        <v>122</v>
      </c>
      <c r="N8" s="25">
        <f>SUM(C30)</f>
        <v>2</v>
      </c>
      <c r="P8" s="224" t="s">
        <v>1164</v>
      </c>
      <c r="Q8" s="161" t="s">
        <v>1171</v>
      </c>
      <c r="R8" s="249">
        <v>0.4</v>
      </c>
      <c r="S8" s="224" t="s">
        <v>314</v>
      </c>
      <c r="T8" s="224" t="s">
        <v>1052</v>
      </c>
      <c r="V8" s="224" t="s">
        <v>128</v>
      </c>
      <c r="W8" s="162" t="s">
        <v>1086</v>
      </c>
      <c r="X8" s="224">
        <v>5</v>
      </c>
      <c r="Y8" s="161" t="s">
        <v>1078</v>
      </c>
      <c r="Z8" s="224" t="s">
        <v>1053</v>
      </c>
      <c r="AB8" s="91">
        <v>35</v>
      </c>
      <c r="AC8" s="243" t="s">
        <v>114</v>
      </c>
      <c r="AD8" s="244" t="s">
        <v>1137</v>
      </c>
      <c r="AE8" s="243" t="s">
        <v>1138</v>
      </c>
      <c r="AF8" s="224" t="s">
        <v>1129</v>
      </c>
      <c r="AG8" s="91" t="s">
        <v>1132</v>
      </c>
      <c r="AH8" s="246">
        <v>40820</v>
      </c>
      <c r="AJ8" s="224">
        <v>34</v>
      </c>
      <c r="AK8" s="224" t="s">
        <v>143</v>
      </c>
      <c r="AL8" s="225" t="s">
        <v>1003</v>
      </c>
      <c r="AM8" s="224" t="s">
        <v>1004</v>
      </c>
      <c r="AN8" s="229" t="s">
        <v>995</v>
      </c>
      <c r="AO8" s="226">
        <v>40813</v>
      </c>
    </row>
    <row r="9" spans="1:41" ht="15.75" thickBot="1">
      <c r="A9" s="224" t="s">
        <v>672</v>
      </c>
      <c r="B9" s="263" t="s">
        <v>1193</v>
      </c>
      <c r="C9" s="224">
        <f t="shared" si="0"/>
        <v>37</v>
      </c>
      <c r="D9" s="224" t="s">
        <v>629</v>
      </c>
      <c r="E9" s="229"/>
      <c r="F9" s="229"/>
      <c r="G9" s="229"/>
      <c r="H9" s="229"/>
      <c r="I9" s="229"/>
      <c r="J9" s="229"/>
      <c r="K9" s="229">
        <v>37</v>
      </c>
      <c r="L9" s="229"/>
      <c r="M9" s="25" t="s">
        <v>166</v>
      </c>
      <c r="N9" s="25">
        <f>SUM(C31)</f>
        <v>188</v>
      </c>
      <c r="P9" s="91" t="s">
        <v>196</v>
      </c>
      <c r="Q9" s="250" t="s">
        <v>1069</v>
      </c>
      <c r="R9" s="249">
        <v>1.5</v>
      </c>
      <c r="S9" s="224" t="s">
        <v>315</v>
      </c>
      <c r="T9" s="224" t="s">
        <v>1053</v>
      </c>
      <c r="V9" s="230" t="s">
        <v>175</v>
      </c>
      <c r="W9" s="235" t="s">
        <v>1079</v>
      </c>
      <c r="X9" s="230">
        <v>5</v>
      </c>
      <c r="Y9" s="236" t="s">
        <v>1080</v>
      </c>
      <c r="Z9" s="230" t="s">
        <v>1053</v>
      </c>
      <c r="AB9" s="91">
        <v>36</v>
      </c>
      <c r="AC9" s="243" t="s">
        <v>114</v>
      </c>
      <c r="AD9" s="244" t="s">
        <v>1139</v>
      </c>
      <c r="AE9" s="243" t="s">
        <v>1140</v>
      </c>
      <c r="AF9" s="91" t="s">
        <v>1130</v>
      </c>
      <c r="AG9" s="91" t="s">
        <v>1132</v>
      </c>
      <c r="AH9" s="246">
        <v>40820</v>
      </c>
      <c r="AJ9" s="224">
        <v>35</v>
      </c>
      <c r="AK9" s="224" t="s">
        <v>143</v>
      </c>
      <c r="AL9" s="225" t="s">
        <v>1003</v>
      </c>
      <c r="AM9" s="224" t="s">
        <v>1004</v>
      </c>
      <c r="AN9" s="229" t="s">
        <v>995</v>
      </c>
      <c r="AO9" s="226">
        <v>40813</v>
      </c>
    </row>
    <row r="10" spans="1:41">
      <c r="A10" s="224" t="s">
        <v>672</v>
      </c>
      <c r="B10" s="229" t="s">
        <v>1194</v>
      </c>
      <c r="C10" s="224">
        <f t="shared" si="0"/>
        <v>130</v>
      </c>
      <c r="D10" s="224" t="s">
        <v>629</v>
      </c>
      <c r="E10" s="229"/>
      <c r="F10" s="229">
        <v>13</v>
      </c>
      <c r="G10" s="229">
        <v>2</v>
      </c>
      <c r="H10" s="229"/>
      <c r="I10" s="224"/>
      <c r="J10" s="229">
        <v>107</v>
      </c>
      <c r="K10" s="91">
        <v>8</v>
      </c>
      <c r="L10" s="91"/>
      <c r="M10" s="25" t="s">
        <v>12</v>
      </c>
      <c r="N10" s="25">
        <f>SUM(C32)</f>
        <v>44</v>
      </c>
      <c r="P10" s="224" t="s">
        <v>28</v>
      </c>
      <c r="Q10" s="224" t="s">
        <v>1172</v>
      </c>
      <c r="R10" s="249">
        <v>6</v>
      </c>
      <c r="S10" s="224" t="s">
        <v>315</v>
      </c>
      <c r="T10" s="224" t="s">
        <v>1054</v>
      </c>
      <c r="AB10" s="91">
        <v>37</v>
      </c>
      <c r="AC10" s="243" t="s">
        <v>442</v>
      </c>
      <c r="AD10" s="244" t="s">
        <v>806</v>
      </c>
      <c r="AE10" s="243" t="s">
        <v>1133</v>
      </c>
      <c r="AF10" s="91" t="s">
        <v>1130</v>
      </c>
      <c r="AG10" s="91" t="s">
        <v>1132</v>
      </c>
      <c r="AH10" s="246">
        <v>40820</v>
      </c>
      <c r="AJ10" s="224">
        <v>36</v>
      </c>
      <c r="AK10" s="224" t="s">
        <v>143</v>
      </c>
      <c r="AL10" s="225" t="s">
        <v>1003</v>
      </c>
      <c r="AM10" s="224" t="s">
        <v>1004</v>
      </c>
      <c r="AN10" s="229" t="s">
        <v>995</v>
      </c>
      <c r="AO10" s="226">
        <v>40813</v>
      </c>
    </row>
    <row r="11" spans="1:41">
      <c r="A11" s="224" t="s">
        <v>672</v>
      </c>
      <c r="B11" s="224" t="s">
        <v>1195</v>
      </c>
      <c r="C11" s="224">
        <f t="shared" si="0"/>
        <v>8</v>
      </c>
      <c r="D11" s="224" t="s">
        <v>629</v>
      </c>
      <c r="E11" s="224"/>
      <c r="F11" s="224"/>
      <c r="G11" s="224"/>
      <c r="H11" s="224"/>
      <c r="I11" s="224">
        <v>8</v>
      </c>
      <c r="J11" s="224"/>
      <c r="K11" s="224"/>
      <c r="L11" s="224"/>
      <c r="M11" s="25" t="s">
        <v>142</v>
      </c>
      <c r="N11" s="25">
        <f>SUM(C33)</f>
        <v>125</v>
      </c>
      <c r="P11" s="224" t="s">
        <v>20</v>
      </c>
      <c r="Q11" s="224" t="s">
        <v>1166</v>
      </c>
      <c r="R11" s="249">
        <v>0.82499999999999996</v>
      </c>
      <c r="S11" s="224" t="s">
        <v>314</v>
      </c>
      <c r="T11" s="224" t="s">
        <v>1055</v>
      </c>
      <c r="AB11" s="91">
        <v>38</v>
      </c>
      <c r="AC11" s="243" t="s">
        <v>838</v>
      </c>
      <c r="AD11" s="244" t="s">
        <v>1141</v>
      </c>
      <c r="AE11" s="243" t="s">
        <v>1142</v>
      </c>
      <c r="AF11" s="91" t="s">
        <v>1130</v>
      </c>
      <c r="AG11" s="91" t="s">
        <v>1132</v>
      </c>
      <c r="AH11" s="246">
        <v>40822</v>
      </c>
      <c r="AJ11" s="224">
        <v>37</v>
      </c>
      <c r="AK11" s="224" t="s">
        <v>143</v>
      </c>
      <c r="AL11" s="225" t="s">
        <v>1005</v>
      </c>
      <c r="AM11" s="224" t="s">
        <v>1006</v>
      </c>
      <c r="AN11" s="229" t="s">
        <v>995</v>
      </c>
      <c r="AO11" s="226">
        <v>40813</v>
      </c>
    </row>
    <row r="12" spans="1:41">
      <c r="A12" s="224" t="s">
        <v>672</v>
      </c>
      <c r="B12" s="224" t="s">
        <v>1196</v>
      </c>
      <c r="C12" s="224">
        <f t="shared" si="0"/>
        <v>46</v>
      </c>
      <c r="D12" s="224" t="s">
        <v>629</v>
      </c>
      <c r="E12" s="229">
        <v>31</v>
      </c>
      <c r="F12" s="229"/>
      <c r="G12" s="229"/>
      <c r="H12" s="229"/>
      <c r="I12" s="91"/>
      <c r="J12" s="229">
        <v>15</v>
      </c>
      <c r="K12" s="229"/>
      <c r="L12" s="229"/>
      <c r="M12" s="25" t="s">
        <v>143</v>
      </c>
      <c r="N12" s="191">
        <f>SUM(C34:C59)</f>
        <v>15777</v>
      </c>
      <c r="P12" s="224" t="s">
        <v>28</v>
      </c>
      <c r="Q12" s="224" t="s">
        <v>1173</v>
      </c>
      <c r="R12" s="249">
        <v>0.23</v>
      </c>
      <c r="S12" s="224" t="s">
        <v>315</v>
      </c>
      <c r="T12" s="224" t="s">
        <v>1056</v>
      </c>
      <c r="V12" s="29"/>
      <c r="W12" s="29"/>
      <c r="X12" s="227"/>
      <c r="Y12" s="29"/>
      <c r="Z12" s="29"/>
      <c r="AB12" s="91">
        <v>39</v>
      </c>
      <c r="AC12" s="243" t="s">
        <v>1096</v>
      </c>
      <c r="AD12" s="244" t="s">
        <v>1143</v>
      </c>
      <c r="AE12" s="243" t="s">
        <v>1144</v>
      </c>
      <c r="AF12" s="224" t="s">
        <v>1129</v>
      </c>
      <c r="AG12" s="91" t="s">
        <v>1132</v>
      </c>
      <c r="AH12" s="246">
        <v>40822</v>
      </c>
      <c r="AJ12" s="224">
        <v>38</v>
      </c>
      <c r="AK12" s="224" t="s">
        <v>143</v>
      </c>
      <c r="AL12" s="225" t="s">
        <v>621</v>
      </c>
      <c r="AM12" s="224" t="s">
        <v>1007</v>
      </c>
      <c r="AN12" s="229" t="s">
        <v>995</v>
      </c>
      <c r="AO12" s="226">
        <v>40813</v>
      </c>
    </row>
    <row r="13" spans="1:41">
      <c r="A13" s="224" t="s">
        <v>672</v>
      </c>
      <c r="B13" s="263" t="s">
        <v>1197</v>
      </c>
      <c r="C13" s="224">
        <f t="shared" si="0"/>
        <v>60</v>
      </c>
      <c r="D13" s="224" t="s">
        <v>629</v>
      </c>
      <c r="E13" s="229"/>
      <c r="F13" s="229"/>
      <c r="G13" s="229"/>
      <c r="H13" s="229">
        <v>8</v>
      </c>
      <c r="I13" s="224">
        <v>6</v>
      </c>
      <c r="J13" s="91">
        <v>2</v>
      </c>
      <c r="K13" s="91">
        <v>21</v>
      </c>
      <c r="L13" s="229">
        <v>23</v>
      </c>
      <c r="M13" s="25" t="s">
        <v>13</v>
      </c>
      <c r="N13" s="191">
        <f>SUM(C60:C64)</f>
        <v>396</v>
      </c>
      <c r="P13" s="224" t="s">
        <v>137</v>
      </c>
      <c r="Q13" s="224" t="s">
        <v>1174</v>
      </c>
      <c r="R13" s="249">
        <v>2.5</v>
      </c>
      <c r="S13" s="224" t="s">
        <v>233</v>
      </c>
      <c r="T13" s="224" t="s">
        <v>1056</v>
      </c>
      <c r="V13" s="29"/>
      <c r="W13" s="29"/>
      <c r="X13" s="227"/>
      <c r="Y13" s="29"/>
      <c r="Z13" s="29"/>
      <c r="AB13" s="91">
        <v>40</v>
      </c>
      <c r="AC13" s="243" t="s">
        <v>1096</v>
      </c>
      <c r="AD13" s="244" t="s">
        <v>1143</v>
      </c>
      <c r="AE13" s="243" t="s">
        <v>1144</v>
      </c>
      <c r="AF13" s="224" t="s">
        <v>1129</v>
      </c>
      <c r="AG13" s="91" t="s">
        <v>1132</v>
      </c>
      <c r="AH13" s="246">
        <v>40822</v>
      </c>
      <c r="AJ13" s="224">
        <v>39</v>
      </c>
      <c r="AK13" s="224" t="s">
        <v>143</v>
      </c>
      <c r="AL13" s="225" t="s">
        <v>1008</v>
      </c>
      <c r="AM13" s="224" t="s">
        <v>1006</v>
      </c>
      <c r="AN13" s="229" t="s">
        <v>995</v>
      </c>
      <c r="AO13" s="226">
        <v>40813</v>
      </c>
    </row>
    <row r="14" spans="1:41">
      <c r="A14" s="91" t="s">
        <v>672</v>
      </c>
      <c r="B14" s="91" t="s">
        <v>1198</v>
      </c>
      <c r="C14" s="224">
        <f t="shared" si="0"/>
        <v>4</v>
      </c>
      <c r="D14" s="224" t="s">
        <v>629</v>
      </c>
      <c r="E14" s="224"/>
      <c r="F14" s="224"/>
      <c r="G14" s="224"/>
      <c r="H14" s="224"/>
      <c r="I14" s="224">
        <v>4</v>
      </c>
      <c r="J14" s="224"/>
      <c r="K14" s="224"/>
      <c r="L14" s="224"/>
      <c r="M14" s="25" t="s">
        <v>8</v>
      </c>
      <c r="N14" s="25">
        <f>SUM(C65:C71)</f>
        <v>371</v>
      </c>
      <c r="P14" s="224" t="s">
        <v>137</v>
      </c>
      <c r="Q14" s="224" t="s">
        <v>1165</v>
      </c>
      <c r="R14" s="249">
        <v>5.5E-2</v>
      </c>
      <c r="S14" s="224" t="s">
        <v>233</v>
      </c>
      <c r="T14" s="224" t="s">
        <v>1048</v>
      </c>
      <c r="V14" s="29"/>
      <c r="W14" s="29"/>
      <c r="X14" s="227"/>
      <c r="Y14" s="29"/>
      <c r="Z14" s="29"/>
      <c r="AB14" s="91">
        <v>41</v>
      </c>
      <c r="AC14" s="243" t="s">
        <v>114</v>
      </c>
      <c r="AD14" s="244" t="s">
        <v>828</v>
      </c>
      <c r="AE14" s="243" t="s">
        <v>786</v>
      </c>
      <c r="AF14" s="91" t="s">
        <v>1130</v>
      </c>
      <c r="AG14" s="91" t="s">
        <v>1132</v>
      </c>
      <c r="AH14" s="246">
        <v>40822</v>
      </c>
      <c r="AJ14" s="224">
        <v>40</v>
      </c>
      <c r="AK14" s="224" t="s">
        <v>143</v>
      </c>
      <c r="AL14" s="225" t="s">
        <v>1009</v>
      </c>
      <c r="AM14" s="224" t="s">
        <v>1010</v>
      </c>
      <c r="AN14" s="229" t="s">
        <v>995</v>
      </c>
      <c r="AO14" s="226">
        <v>40813</v>
      </c>
    </row>
    <row r="15" spans="1:41" ht="15.75" thickBot="1">
      <c r="A15" s="224" t="s">
        <v>672</v>
      </c>
      <c r="B15" s="263" t="s">
        <v>1199</v>
      </c>
      <c r="C15" s="224">
        <f t="shared" si="0"/>
        <v>3018</v>
      </c>
      <c r="D15" s="224" t="s">
        <v>629</v>
      </c>
      <c r="E15" s="229"/>
      <c r="F15" s="229"/>
      <c r="G15" s="229"/>
      <c r="H15" s="229">
        <v>50</v>
      </c>
      <c r="I15" s="224">
        <f>25+87+917+50+15+862</f>
        <v>1956</v>
      </c>
      <c r="J15" s="229">
        <v>146</v>
      </c>
      <c r="K15" s="229">
        <v>784</v>
      </c>
      <c r="L15" s="229">
        <v>82</v>
      </c>
      <c r="M15" s="201" t="s">
        <v>101</v>
      </c>
      <c r="N15" s="201">
        <f>SUM(C72)</f>
        <v>61</v>
      </c>
      <c r="P15" s="91" t="s">
        <v>137</v>
      </c>
      <c r="Q15" s="108" t="s">
        <v>1175</v>
      </c>
      <c r="R15" s="229" t="s">
        <v>1057</v>
      </c>
      <c r="S15" s="224" t="s">
        <v>314</v>
      </c>
      <c r="T15" s="224" t="s">
        <v>1054</v>
      </c>
      <c r="V15" s="29"/>
      <c r="W15" s="29"/>
      <c r="X15" s="227"/>
      <c r="Y15" s="29"/>
      <c r="Z15" s="29"/>
      <c r="AB15" s="91">
        <v>42</v>
      </c>
      <c r="AC15" s="243" t="s">
        <v>1145</v>
      </c>
      <c r="AD15" s="245" t="s">
        <v>1146</v>
      </c>
      <c r="AE15" s="243" t="s">
        <v>782</v>
      </c>
      <c r="AF15" s="91" t="s">
        <v>1130</v>
      </c>
      <c r="AG15" s="91" t="s">
        <v>1132</v>
      </c>
      <c r="AH15" s="246">
        <v>40822</v>
      </c>
      <c r="AJ15" s="224">
        <v>41</v>
      </c>
      <c r="AK15" s="224" t="s">
        <v>143</v>
      </c>
      <c r="AL15" s="225" t="s">
        <v>1009</v>
      </c>
      <c r="AM15" s="224" t="s">
        <v>1010</v>
      </c>
      <c r="AN15" s="229" t="s">
        <v>995</v>
      </c>
      <c r="AO15" s="226">
        <v>40813</v>
      </c>
    </row>
    <row r="16" spans="1:41" ht="15.75" thickBot="1">
      <c r="A16" s="224" t="s">
        <v>672</v>
      </c>
      <c r="B16" s="229" t="s">
        <v>1200</v>
      </c>
      <c r="C16" s="224">
        <f t="shared" si="0"/>
        <v>367</v>
      </c>
      <c r="D16" s="224" t="s">
        <v>629</v>
      </c>
      <c r="E16" s="229"/>
      <c r="F16" s="229"/>
      <c r="G16" s="229"/>
      <c r="H16" s="229">
        <v>59</v>
      </c>
      <c r="I16" s="224">
        <f>15+73</f>
        <v>88</v>
      </c>
      <c r="J16" s="91">
        <v>220</v>
      </c>
      <c r="K16" s="91"/>
      <c r="L16" s="91"/>
      <c r="M16" s="261" t="s">
        <v>1256</v>
      </c>
      <c r="N16" s="261">
        <f>SUM(N3:N15)</f>
        <v>24049</v>
      </c>
      <c r="P16" s="91" t="s">
        <v>262</v>
      </c>
      <c r="Q16" s="91" t="s">
        <v>1168</v>
      </c>
      <c r="R16" s="251">
        <v>1.44</v>
      </c>
      <c r="S16" s="224" t="s">
        <v>315</v>
      </c>
      <c r="T16" s="224" t="s">
        <v>1052</v>
      </c>
      <c r="V16" s="29"/>
      <c r="W16" s="29"/>
      <c r="X16" s="227"/>
      <c r="Y16" s="29"/>
      <c r="Z16" s="29"/>
      <c r="AB16" s="91">
        <v>43</v>
      </c>
      <c r="AC16" s="243" t="s">
        <v>158</v>
      </c>
      <c r="AD16" s="245" t="s">
        <v>1119</v>
      </c>
      <c r="AE16" s="243" t="s">
        <v>1147</v>
      </c>
      <c r="AF16" s="91" t="s">
        <v>1130</v>
      </c>
      <c r="AG16" s="91" t="s">
        <v>1132</v>
      </c>
      <c r="AH16" s="246">
        <v>40822</v>
      </c>
      <c r="AJ16" s="224">
        <v>42</v>
      </c>
      <c r="AK16" s="224" t="s">
        <v>143</v>
      </c>
      <c r="AL16" s="225" t="s">
        <v>305</v>
      </c>
      <c r="AM16" s="224" t="s">
        <v>1001</v>
      </c>
      <c r="AN16" s="229" t="s">
        <v>995</v>
      </c>
      <c r="AO16" s="226">
        <v>40813</v>
      </c>
    </row>
    <row r="17" spans="1:41">
      <c r="A17" s="224" t="s">
        <v>672</v>
      </c>
      <c r="B17" s="229" t="s">
        <v>1201</v>
      </c>
      <c r="C17" s="224">
        <f t="shared" si="0"/>
        <v>584</v>
      </c>
      <c r="D17" s="224" t="s">
        <v>629</v>
      </c>
      <c r="E17" s="229"/>
      <c r="F17" s="229">
        <v>115</v>
      </c>
      <c r="G17" s="229"/>
      <c r="H17" s="91">
        <v>33</v>
      </c>
      <c r="I17" s="224">
        <v>96</v>
      </c>
      <c r="J17" s="229">
        <v>186</v>
      </c>
      <c r="K17" s="91">
        <v>49</v>
      </c>
      <c r="L17" s="229">
        <v>105</v>
      </c>
      <c r="P17" s="229" t="s">
        <v>262</v>
      </c>
      <c r="Q17" s="229" t="s">
        <v>1176</v>
      </c>
      <c r="R17" s="251">
        <v>0.66</v>
      </c>
      <c r="S17" s="224" t="s">
        <v>1067</v>
      </c>
      <c r="T17" s="224" t="s">
        <v>1052</v>
      </c>
      <c r="V17" s="29"/>
      <c r="W17" s="29"/>
      <c r="X17" s="227"/>
      <c r="Y17" s="29"/>
      <c r="Z17" s="29"/>
      <c r="AB17" s="91">
        <v>44</v>
      </c>
      <c r="AC17" s="243" t="s">
        <v>1106</v>
      </c>
      <c r="AD17" s="245" t="s">
        <v>792</v>
      </c>
      <c r="AE17" s="243" t="s">
        <v>793</v>
      </c>
      <c r="AF17" s="91" t="s">
        <v>1130</v>
      </c>
      <c r="AG17" s="91" t="s">
        <v>1132</v>
      </c>
      <c r="AH17" s="246">
        <v>40822</v>
      </c>
      <c r="AJ17" s="224">
        <v>43</v>
      </c>
      <c r="AK17" s="224" t="s">
        <v>143</v>
      </c>
      <c r="AL17" s="225" t="s">
        <v>305</v>
      </c>
      <c r="AM17" s="224" t="s">
        <v>1001</v>
      </c>
      <c r="AN17" s="229" t="s">
        <v>995</v>
      </c>
      <c r="AO17" s="226">
        <v>40813</v>
      </c>
    </row>
    <row r="18" spans="1:41">
      <c r="A18" s="224" t="s">
        <v>672</v>
      </c>
      <c r="B18" s="229" t="s">
        <v>1202</v>
      </c>
      <c r="C18" s="224">
        <f t="shared" si="0"/>
        <v>3</v>
      </c>
      <c r="D18" s="224" t="s">
        <v>629</v>
      </c>
      <c r="E18" s="229"/>
      <c r="F18" s="229"/>
      <c r="G18" s="229"/>
      <c r="H18" s="229"/>
      <c r="I18" s="224">
        <v>3</v>
      </c>
      <c r="J18" s="229"/>
      <c r="K18" s="229"/>
      <c r="L18" s="229"/>
      <c r="P18" s="224" t="s">
        <v>128</v>
      </c>
      <c r="Q18" s="224" t="s">
        <v>1170</v>
      </c>
      <c r="R18" s="249">
        <v>4.5350000000000001</v>
      </c>
      <c r="S18" s="224" t="s">
        <v>314</v>
      </c>
      <c r="T18" s="224" t="s">
        <v>1058</v>
      </c>
      <c r="V18" s="29"/>
      <c r="W18" s="29"/>
      <c r="X18" s="29"/>
      <c r="Y18" s="29"/>
      <c r="Z18" s="29"/>
      <c r="AB18" s="91">
        <v>45</v>
      </c>
      <c r="AC18" s="243" t="s">
        <v>175</v>
      </c>
      <c r="AD18" s="245" t="s">
        <v>1021</v>
      </c>
      <c r="AE18" s="243" t="s">
        <v>1148</v>
      </c>
      <c r="AF18" s="91" t="s">
        <v>1130</v>
      </c>
      <c r="AG18" s="91" t="s">
        <v>1132</v>
      </c>
      <c r="AH18" s="246">
        <v>40822</v>
      </c>
      <c r="AJ18" s="224">
        <v>44</v>
      </c>
      <c r="AK18" s="224" t="s">
        <v>142</v>
      </c>
      <c r="AL18" s="225" t="s">
        <v>1011</v>
      </c>
      <c r="AM18" s="224" t="s">
        <v>1012</v>
      </c>
      <c r="AN18" s="229" t="s">
        <v>995</v>
      </c>
      <c r="AO18" s="226">
        <v>40813</v>
      </c>
    </row>
    <row r="19" spans="1:41">
      <c r="A19" s="258" t="s">
        <v>831</v>
      </c>
      <c r="B19" s="225" t="s">
        <v>1203</v>
      </c>
      <c r="C19" s="224">
        <f t="shared" si="0"/>
        <v>35</v>
      </c>
      <c r="D19" s="224" t="s">
        <v>90</v>
      </c>
      <c r="E19" s="224"/>
      <c r="F19" s="224"/>
      <c r="G19" s="224"/>
      <c r="H19" s="224"/>
      <c r="I19" s="224"/>
      <c r="J19" s="224">
        <v>35</v>
      </c>
      <c r="K19" s="224"/>
      <c r="L19" s="224"/>
      <c r="P19" s="224" t="s">
        <v>137</v>
      </c>
      <c r="Q19" s="224" t="s">
        <v>1184</v>
      </c>
      <c r="R19" s="249">
        <v>4.0999999999999996</v>
      </c>
      <c r="S19" s="224" t="s">
        <v>315</v>
      </c>
      <c r="T19" s="224" t="s">
        <v>1052</v>
      </c>
      <c r="V19" s="29"/>
      <c r="W19" s="29"/>
      <c r="X19" s="29"/>
      <c r="Y19" s="29"/>
      <c r="Z19" s="29"/>
      <c r="AB19" s="91">
        <v>46</v>
      </c>
      <c r="AC19" s="243" t="s">
        <v>1149</v>
      </c>
      <c r="AD19" s="245" t="s">
        <v>1150</v>
      </c>
      <c r="AE19" s="243" t="s">
        <v>1151</v>
      </c>
      <c r="AF19" s="91" t="s">
        <v>1130</v>
      </c>
      <c r="AG19" s="91" t="s">
        <v>1132</v>
      </c>
      <c r="AH19" s="246">
        <v>40822</v>
      </c>
      <c r="AJ19" s="224">
        <v>45</v>
      </c>
      <c r="AK19" s="224" t="s">
        <v>142</v>
      </c>
      <c r="AL19" s="225" t="s">
        <v>1011</v>
      </c>
      <c r="AM19" s="224" t="s">
        <v>1012</v>
      </c>
      <c r="AN19" s="229" t="s">
        <v>995</v>
      </c>
      <c r="AO19" s="226">
        <v>40813</v>
      </c>
    </row>
    <row r="20" spans="1:41">
      <c r="A20" s="258" t="s">
        <v>831</v>
      </c>
      <c r="B20" s="225" t="s">
        <v>1204</v>
      </c>
      <c r="C20" s="224">
        <f t="shared" si="0"/>
        <v>33</v>
      </c>
      <c r="D20" s="224" t="s">
        <v>90</v>
      </c>
      <c r="E20" s="224"/>
      <c r="F20" s="224"/>
      <c r="G20" s="224"/>
      <c r="H20" s="224">
        <v>3</v>
      </c>
      <c r="I20" s="224">
        <v>1</v>
      </c>
      <c r="J20" s="224">
        <v>29</v>
      </c>
      <c r="K20" s="224"/>
      <c r="L20" s="224"/>
      <c r="P20" s="224" t="s">
        <v>28</v>
      </c>
      <c r="Q20" s="224" t="s">
        <v>1068</v>
      </c>
      <c r="R20" s="249">
        <v>0.47499999999999998</v>
      </c>
      <c r="S20" s="224" t="s">
        <v>314</v>
      </c>
      <c r="T20" s="224" t="s">
        <v>1049</v>
      </c>
      <c r="V20" s="29"/>
      <c r="W20" s="29"/>
      <c r="X20" s="29"/>
      <c r="Y20" s="29"/>
      <c r="Z20" s="29"/>
      <c r="AB20" s="91">
        <v>47</v>
      </c>
      <c r="AC20" s="243" t="s">
        <v>1149</v>
      </c>
      <c r="AD20" s="245" t="s">
        <v>1150</v>
      </c>
      <c r="AE20" s="243" t="s">
        <v>1151</v>
      </c>
      <c r="AF20" s="91" t="s">
        <v>1130</v>
      </c>
      <c r="AG20" s="91" t="s">
        <v>1132</v>
      </c>
      <c r="AH20" s="246">
        <v>40822</v>
      </c>
      <c r="AJ20" s="224">
        <v>46</v>
      </c>
      <c r="AK20" s="224" t="s">
        <v>142</v>
      </c>
      <c r="AL20" s="225" t="s">
        <v>1011</v>
      </c>
      <c r="AM20" s="224" t="s">
        <v>1012</v>
      </c>
      <c r="AN20" s="229" t="s">
        <v>995</v>
      </c>
      <c r="AO20" s="226">
        <v>40813</v>
      </c>
    </row>
    <row r="21" spans="1:41">
      <c r="A21" s="258" t="s">
        <v>831</v>
      </c>
      <c r="B21" s="225" t="s">
        <v>1205</v>
      </c>
      <c r="C21" s="224">
        <f t="shared" si="0"/>
        <v>4</v>
      </c>
      <c r="D21" s="224" t="s">
        <v>90</v>
      </c>
      <c r="E21" s="224"/>
      <c r="F21" s="224"/>
      <c r="G21" s="224"/>
      <c r="H21" s="224"/>
      <c r="I21" s="224"/>
      <c r="J21" s="224">
        <f>4</f>
        <v>4</v>
      </c>
      <c r="K21" s="224"/>
      <c r="L21" s="224"/>
      <c r="P21" s="91" t="s">
        <v>30</v>
      </c>
      <c r="Q21" s="91" t="s">
        <v>1167</v>
      </c>
      <c r="R21" s="249">
        <v>1.0249999999999999</v>
      </c>
      <c r="S21" s="224" t="s">
        <v>314</v>
      </c>
      <c r="T21" s="224" t="s">
        <v>1059</v>
      </c>
      <c r="V21" s="163"/>
      <c r="W21" s="163"/>
      <c r="X21" s="163"/>
      <c r="Y21" s="163"/>
      <c r="Z21" s="163"/>
      <c r="AB21" s="91">
        <v>48</v>
      </c>
      <c r="AC21" s="243" t="s">
        <v>1099</v>
      </c>
      <c r="AD21" s="245" t="s">
        <v>1113</v>
      </c>
      <c r="AE21" s="243" t="s">
        <v>1114</v>
      </c>
      <c r="AF21" s="91" t="s">
        <v>1130</v>
      </c>
      <c r="AG21" s="91" t="s">
        <v>1132</v>
      </c>
      <c r="AH21" s="246">
        <v>40827</v>
      </c>
      <c r="AJ21" s="224">
        <v>47</v>
      </c>
      <c r="AK21" s="224" t="s">
        <v>142</v>
      </c>
      <c r="AL21" s="225" t="s">
        <v>1011</v>
      </c>
      <c r="AM21" s="224" t="s">
        <v>1012</v>
      </c>
      <c r="AN21" s="229" t="s">
        <v>995</v>
      </c>
      <c r="AO21" s="226">
        <v>40813</v>
      </c>
    </row>
    <row r="22" spans="1:41">
      <c r="A22" s="258" t="s">
        <v>831</v>
      </c>
      <c r="B22" s="225" t="s">
        <v>1206</v>
      </c>
      <c r="C22" s="224">
        <f t="shared" si="0"/>
        <v>2</v>
      </c>
      <c r="D22" s="224" t="s">
        <v>90</v>
      </c>
      <c r="E22" s="224"/>
      <c r="F22" s="224"/>
      <c r="G22" s="224"/>
      <c r="H22" s="224"/>
      <c r="I22" s="224"/>
      <c r="J22" s="224">
        <v>2</v>
      </c>
      <c r="K22" s="224"/>
      <c r="L22" s="224"/>
      <c r="P22" s="224" t="s">
        <v>128</v>
      </c>
      <c r="Q22" s="224" t="s">
        <v>1177</v>
      </c>
      <c r="R22" s="249">
        <v>0.38090000000000002</v>
      </c>
      <c r="S22" s="224" t="s">
        <v>315</v>
      </c>
      <c r="T22" s="224" t="s">
        <v>1052</v>
      </c>
      <c r="V22" s="163"/>
      <c r="W22" s="163"/>
      <c r="X22" s="163"/>
      <c r="Y22" s="163"/>
      <c r="Z22" s="163"/>
      <c r="AB22" s="91">
        <v>49</v>
      </c>
      <c r="AC22" s="243" t="s">
        <v>285</v>
      </c>
      <c r="AD22" s="245" t="s">
        <v>822</v>
      </c>
      <c r="AE22" s="243" t="s">
        <v>823</v>
      </c>
      <c r="AF22" s="91" t="s">
        <v>1130</v>
      </c>
      <c r="AG22" s="91" t="s">
        <v>1132</v>
      </c>
      <c r="AH22" s="246">
        <v>40827</v>
      </c>
      <c r="AJ22" s="224">
        <v>48</v>
      </c>
      <c r="AK22" s="224" t="s">
        <v>8</v>
      </c>
      <c r="AL22" s="225" t="s">
        <v>1013</v>
      </c>
      <c r="AM22" s="224" t="s">
        <v>1014</v>
      </c>
      <c r="AN22" s="229" t="s">
        <v>995</v>
      </c>
      <c r="AO22" s="226">
        <v>40813</v>
      </c>
    </row>
    <row r="23" spans="1:41">
      <c r="A23" s="224" t="s">
        <v>677</v>
      </c>
      <c r="B23" s="91" t="s">
        <v>1207</v>
      </c>
      <c r="C23" s="224">
        <f t="shared" si="0"/>
        <v>1</v>
      </c>
      <c r="D23" s="224" t="s">
        <v>629</v>
      </c>
      <c r="E23" s="224"/>
      <c r="F23" s="224"/>
      <c r="G23" s="224"/>
      <c r="H23" s="224"/>
      <c r="I23" s="224"/>
      <c r="J23" s="224"/>
      <c r="K23" s="224">
        <v>1</v>
      </c>
      <c r="L23" s="224"/>
      <c r="P23" s="224" t="s">
        <v>171</v>
      </c>
      <c r="Q23" s="224" t="s">
        <v>1178</v>
      </c>
      <c r="R23" s="249">
        <v>0.185</v>
      </c>
      <c r="S23" s="224" t="s">
        <v>314</v>
      </c>
      <c r="T23" s="224" t="s">
        <v>1058</v>
      </c>
      <c r="V23" s="163"/>
      <c r="W23" s="163"/>
      <c r="X23" s="163"/>
      <c r="Y23" s="163"/>
      <c r="Z23" s="163"/>
      <c r="AB23" s="91">
        <v>50</v>
      </c>
      <c r="AC23" s="243" t="s">
        <v>114</v>
      </c>
      <c r="AD23" s="245" t="s">
        <v>796</v>
      </c>
      <c r="AE23" s="243" t="s">
        <v>797</v>
      </c>
      <c r="AF23" s="91" t="s">
        <v>1130</v>
      </c>
      <c r="AG23" s="91" t="s">
        <v>1132</v>
      </c>
      <c r="AH23" s="246">
        <v>40827</v>
      </c>
      <c r="AJ23" s="224">
        <v>49</v>
      </c>
      <c r="AK23" s="224" t="s">
        <v>101</v>
      </c>
      <c r="AL23" s="225" t="s">
        <v>1015</v>
      </c>
      <c r="AM23" s="224" t="s">
        <v>1016</v>
      </c>
      <c r="AN23" s="229" t="s">
        <v>995</v>
      </c>
      <c r="AO23" s="226">
        <v>40813</v>
      </c>
    </row>
    <row r="24" spans="1:41">
      <c r="A24" s="224" t="s">
        <v>677</v>
      </c>
      <c r="B24" s="263" t="s">
        <v>1208</v>
      </c>
      <c r="C24" s="224">
        <f t="shared" si="0"/>
        <v>551</v>
      </c>
      <c r="D24" s="224" t="s">
        <v>629</v>
      </c>
      <c r="E24" s="229"/>
      <c r="F24" s="229">
        <f>28+35+52+25+19</f>
        <v>159</v>
      </c>
      <c r="G24" s="229"/>
      <c r="H24" s="229">
        <v>23</v>
      </c>
      <c r="I24" s="224">
        <f>20+19+5+25+13</f>
        <v>82</v>
      </c>
      <c r="J24" s="229">
        <v>112</v>
      </c>
      <c r="K24" s="229">
        <v>10</v>
      </c>
      <c r="L24" s="229">
        <f>26+26+16+97</f>
        <v>165</v>
      </c>
      <c r="P24" s="224" t="s">
        <v>137</v>
      </c>
      <c r="Q24" s="224" t="s">
        <v>1179</v>
      </c>
      <c r="R24" s="249">
        <v>7.38</v>
      </c>
      <c r="S24" s="224" t="s">
        <v>1061</v>
      </c>
      <c r="T24" s="224" t="s">
        <v>1062</v>
      </c>
      <c r="V24" s="163"/>
      <c r="W24" s="163"/>
      <c r="X24" s="163"/>
      <c r="Y24" s="163"/>
      <c r="Z24" s="163"/>
      <c r="AB24" s="91">
        <v>51</v>
      </c>
      <c r="AC24" s="243" t="s">
        <v>196</v>
      </c>
      <c r="AD24" s="245" t="s">
        <v>1152</v>
      </c>
      <c r="AE24" s="243" t="s">
        <v>1153</v>
      </c>
      <c r="AF24" s="91" t="s">
        <v>1130</v>
      </c>
      <c r="AG24" s="91" t="s">
        <v>1131</v>
      </c>
      <c r="AH24" s="246">
        <v>40827</v>
      </c>
      <c r="AJ24" s="224">
        <v>50</v>
      </c>
      <c r="AK24" s="224" t="s">
        <v>10</v>
      </c>
      <c r="AL24" s="225" t="s">
        <v>680</v>
      </c>
      <c r="AM24" s="224" t="s">
        <v>1017</v>
      </c>
      <c r="AN24" s="229" t="s">
        <v>995</v>
      </c>
      <c r="AO24" s="226">
        <v>40813</v>
      </c>
    </row>
    <row r="25" spans="1:41">
      <c r="A25" s="224" t="s">
        <v>677</v>
      </c>
      <c r="B25" s="229" t="s">
        <v>1209</v>
      </c>
      <c r="C25" s="224">
        <f t="shared" si="0"/>
        <v>18</v>
      </c>
      <c r="D25" s="224" t="s">
        <v>629</v>
      </c>
      <c r="E25" s="229"/>
      <c r="F25" s="229"/>
      <c r="G25" s="229"/>
      <c r="H25" s="229"/>
      <c r="I25" s="224">
        <v>6</v>
      </c>
      <c r="J25" s="91">
        <v>12</v>
      </c>
      <c r="K25" s="229"/>
      <c r="L25" s="229"/>
      <c r="P25" s="140" t="s">
        <v>28</v>
      </c>
      <c r="Q25" s="141" t="s">
        <v>728</v>
      </c>
      <c r="R25" s="249">
        <v>2.4700000000000002</v>
      </c>
      <c r="S25" s="224" t="s">
        <v>1063</v>
      </c>
      <c r="T25" s="224" t="s">
        <v>1062</v>
      </c>
      <c r="V25" s="163"/>
      <c r="W25" s="163"/>
      <c r="X25" s="163"/>
      <c r="Y25" s="163"/>
      <c r="Z25" s="163"/>
      <c r="AB25" s="91">
        <v>52</v>
      </c>
      <c r="AC25" s="243" t="s">
        <v>181</v>
      </c>
      <c r="AD25" s="245" t="s">
        <v>816</v>
      </c>
      <c r="AE25" s="243" t="s">
        <v>817</v>
      </c>
      <c r="AF25" s="91" t="s">
        <v>1130</v>
      </c>
      <c r="AG25" s="91" t="s">
        <v>1132</v>
      </c>
      <c r="AH25" s="246">
        <v>40827</v>
      </c>
      <c r="AJ25" s="224">
        <v>51</v>
      </c>
      <c r="AK25" s="224" t="s">
        <v>10</v>
      </c>
      <c r="AL25" s="225" t="s">
        <v>680</v>
      </c>
      <c r="AM25" s="224" t="s">
        <v>1017</v>
      </c>
      <c r="AN25" s="229" t="s">
        <v>995</v>
      </c>
      <c r="AO25" s="226">
        <v>40813</v>
      </c>
    </row>
    <row r="26" spans="1:41">
      <c r="A26" s="224" t="s">
        <v>677</v>
      </c>
      <c r="B26" s="224" t="s">
        <v>1210</v>
      </c>
      <c r="C26" s="224">
        <f t="shared" si="0"/>
        <v>724</v>
      </c>
      <c r="D26" s="224" t="s">
        <v>629</v>
      </c>
      <c r="E26" s="229"/>
      <c r="F26" s="229">
        <v>10</v>
      </c>
      <c r="G26" s="229"/>
      <c r="H26" s="229">
        <v>61</v>
      </c>
      <c r="I26" s="224">
        <v>50</v>
      </c>
      <c r="J26" s="229">
        <v>362</v>
      </c>
      <c r="K26" s="229">
        <v>239</v>
      </c>
      <c r="L26" s="91">
        <v>2</v>
      </c>
      <c r="P26" s="224" t="s">
        <v>175</v>
      </c>
      <c r="Q26" s="224" t="s">
        <v>1180</v>
      </c>
      <c r="R26" s="249">
        <v>0.56999999999999995</v>
      </c>
      <c r="S26" s="224" t="s">
        <v>1063</v>
      </c>
      <c r="T26" s="224" t="s">
        <v>1062</v>
      </c>
      <c r="V26" s="163"/>
      <c r="W26" s="163"/>
      <c r="X26" s="163"/>
      <c r="Y26" s="163"/>
      <c r="Z26" s="163"/>
      <c r="AB26" s="91">
        <v>53</v>
      </c>
      <c r="AC26" s="243" t="s">
        <v>30</v>
      </c>
      <c r="AD26" s="245" t="s">
        <v>1092</v>
      </c>
      <c r="AE26" s="243" t="s">
        <v>1093</v>
      </c>
      <c r="AF26" s="91" t="s">
        <v>1130</v>
      </c>
      <c r="AG26" s="91" t="s">
        <v>1132</v>
      </c>
      <c r="AH26" s="246">
        <v>40827</v>
      </c>
      <c r="AJ26" s="224">
        <v>52</v>
      </c>
      <c r="AK26" s="224" t="s">
        <v>10</v>
      </c>
      <c r="AL26" s="225" t="s">
        <v>680</v>
      </c>
      <c r="AM26" s="224" t="s">
        <v>1017</v>
      </c>
      <c r="AN26" s="229" t="s">
        <v>995</v>
      </c>
      <c r="AO26" s="226">
        <v>40813</v>
      </c>
    </row>
    <row r="27" spans="1:41">
      <c r="A27" s="224" t="s">
        <v>677</v>
      </c>
      <c r="B27" s="91" t="s">
        <v>1211</v>
      </c>
      <c r="C27" s="224">
        <f t="shared" si="0"/>
        <v>1</v>
      </c>
      <c r="D27" s="224" t="s">
        <v>629</v>
      </c>
      <c r="E27" s="224"/>
      <c r="F27" s="224"/>
      <c r="G27" s="224"/>
      <c r="H27" s="224"/>
      <c r="I27" s="224">
        <v>1</v>
      </c>
      <c r="J27" s="224"/>
      <c r="K27" s="224"/>
      <c r="L27" s="224"/>
      <c r="P27" s="224" t="s">
        <v>838</v>
      </c>
      <c r="Q27" s="224" t="s">
        <v>1181</v>
      </c>
      <c r="R27" s="249">
        <v>0.72</v>
      </c>
      <c r="S27" s="224" t="s">
        <v>257</v>
      </c>
      <c r="T27" s="224" t="s">
        <v>1064</v>
      </c>
      <c r="V27" s="163"/>
      <c r="W27" s="163"/>
      <c r="X27" s="163"/>
      <c r="Y27" s="163"/>
      <c r="Z27" s="163"/>
      <c r="AB27" s="91">
        <v>54</v>
      </c>
      <c r="AC27" s="243" t="s">
        <v>30</v>
      </c>
      <c r="AD27" s="245" t="s">
        <v>1092</v>
      </c>
      <c r="AE27" s="243" t="s">
        <v>1154</v>
      </c>
      <c r="AF27" s="91" t="s">
        <v>1130</v>
      </c>
      <c r="AG27" s="91" t="s">
        <v>1132</v>
      </c>
      <c r="AH27" s="246">
        <v>40827</v>
      </c>
      <c r="AJ27" s="224">
        <v>53</v>
      </c>
      <c r="AK27" s="224" t="s">
        <v>10</v>
      </c>
      <c r="AL27" s="225" t="s">
        <v>680</v>
      </c>
      <c r="AM27" s="224" t="s">
        <v>1017</v>
      </c>
      <c r="AN27" s="229" t="s">
        <v>995</v>
      </c>
      <c r="AO27" s="226">
        <v>40813</v>
      </c>
    </row>
    <row r="28" spans="1:41">
      <c r="A28" s="224" t="s">
        <v>677</v>
      </c>
      <c r="B28" s="229" t="s">
        <v>1212</v>
      </c>
      <c r="C28" s="224">
        <f t="shared" si="0"/>
        <v>71</v>
      </c>
      <c r="D28" s="224" t="s">
        <v>629</v>
      </c>
      <c r="E28" s="229"/>
      <c r="F28" s="229"/>
      <c r="G28" s="229"/>
      <c r="H28" s="229"/>
      <c r="I28" s="224">
        <v>2</v>
      </c>
      <c r="J28" s="229">
        <v>40</v>
      </c>
      <c r="K28" s="229"/>
      <c r="L28" s="229">
        <v>29</v>
      </c>
      <c r="P28" s="243" t="s">
        <v>128</v>
      </c>
      <c r="Q28" s="244" t="s">
        <v>1182</v>
      </c>
      <c r="R28" s="252">
        <v>0.4</v>
      </c>
      <c r="S28" s="253" t="s">
        <v>197</v>
      </c>
      <c r="T28" s="253" t="s">
        <v>1065</v>
      </c>
      <c r="V28" s="163"/>
      <c r="W28" s="163"/>
      <c r="X28" s="163"/>
      <c r="Y28" s="163"/>
      <c r="Z28" s="163"/>
      <c r="AB28" s="91">
        <v>55</v>
      </c>
      <c r="AC28" s="243" t="s">
        <v>137</v>
      </c>
      <c r="AD28" s="245" t="s">
        <v>1155</v>
      </c>
      <c r="AE28" s="243" t="s">
        <v>1156</v>
      </c>
      <c r="AF28" s="229" t="s">
        <v>995</v>
      </c>
      <c r="AG28" s="91" t="s">
        <v>1132</v>
      </c>
      <c r="AH28" s="246">
        <v>40827</v>
      </c>
      <c r="AJ28" s="224">
        <v>54</v>
      </c>
      <c r="AK28" s="224" t="s">
        <v>10</v>
      </c>
      <c r="AL28" s="225" t="s">
        <v>680</v>
      </c>
      <c r="AM28" s="224" t="s">
        <v>1017</v>
      </c>
      <c r="AN28" s="229" t="s">
        <v>995</v>
      </c>
      <c r="AO28" s="226">
        <v>40813</v>
      </c>
    </row>
    <row r="29" spans="1:41">
      <c r="A29" s="224" t="s">
        <v>677</v>
      </c>
      <c r="B29" s="229" t="s">
        <v>1213</v>
      </c>
      <c r="C29" s="224">
        <f t="shared" si="0"/>
        <v>1299</v>
      </c>
      <c r="D29" s="224" t="s">
        <v>629</v>
      </c>
      <c r="E29" s="229"/>
      <c r="F29" s="229">
        <v>8</v>
      </c>
      <c r="G29" s="229"/>
      <c r="H29" s="229">
        <v>43</v>
      </c>
      <c r="I29" s="224">
        <f>38+11+8+5+60+95+203+82</f>
        <v>502</v>
      </c>
      <c r="J29" s="229">
        <v>644</v>
      </c>
      <c r="K29" s="229">
        <v>65</v>
      </c>
      <c r="L29" s="229">
        <v>37</v>
      </c>
      <c r="P29" s="243" t="s">
        <v>128</v>
      </c>
      <c r="Q29" s="244" t="s">
        <v>1182</v>
      </c>
      <c r="R29" s="252">
        <v>0.39500000000000002</v>
      </c>
      <c r="S29" s="253" t="s">
        <v>233</v>
      </c>
      <c r="T29" s="253" t="s">
        <v>1066</v>
      </c>
      <c r="V29" s="163"/>
      <c r="W29" s="163"/>
      <c r="X29" s="163"/>
      <c r="Y29" s="163"/>
      <c r="Z29" s="163"/>
      <c r="AB29" s="91">
        <v>56</v>
      </c>
      <c r="AC29" s="243" t="s">
        <v>1103</v>
      </c>
      <c r="AD29" s="245" t="s">
        <v>186</v>
      </c>
      <c r="AE29" s="243" t="s">
        <v>1105</v>
      </c>
      <c r="AF29" s="91" t="s">
        <v>1130</v>
      </c>
      <c r="AG29" s="91" t="s">
        <v>1131</v>
      </c>
      <c r="AH29" s="246">
        <v>40827</v>
      </c>
      <c r="AJ29" s="224">
        <v>55</v>
      </c>
      <c r="AK29" s="224" t="s">
        <v>114</v>
      </c>
      <c r="AL29" s="225" t="s">
        <v>796</v>
      </c>
      <c r="AM29" s="224" t="s">
        <v>797</v>
      </c>
      <c r="AN29" s="229" t="s">
        <v>1047</v>
      </c>
      <c r="AO29" s="226">
        <v>40813</v>
      </c>
    </row>
    <row r="30" spans="1:41">
      <c r="A30" s="91" t="s">
        <v>1185</v>
      </c>
      <c r="B30" s="91" t="s">
        <v>1214</v>
      </c>
      <c r="C30" s="224">
        <f t="shared" si="0"/>
        <v>2</v>
      </c>
      <c r="D30" s="224" t="s">
        <v>90</v>
      </c>
      <c r="E30" s="224"/>
      <c r="F30" s="224"/>
      <c r="G30" s="224"/>
      <c r="H30" s="224"/>
      <c r="I30" s="224">
        <v>2</v>
      </c>
      <c r="J30" s="224"/>
      <c r="K30" s="224"/>
      <c r="L30" s="224"/>
      <c r="P30" s="243" t="s">
        <v>30</v>
      </c>
      <c r="Q30" s="243" t="s">
        <v>1183</v>
      </c>
      <c r="R30" s="252">
        <v>1</v>
      </c>
      <c r="S30" s="253" t="s">
        <v>197</v>
      </c>
      <c r="T30" s="253" t="s">
        <v>1065</v>
      </c>
      <c r="AB30" s="91">
        <v>57</v>
      </c>
      <c r="AC30" s="243" t="s">
        <v>171</v>
      </c>
      <c r="AD30" s="245" t="s">
        <v>1060</v>
      </c>
      <c r="AE30" s="243" t="s">
        <v>784</v>
      </c>
      <c r="AF30" s="91" t="s">
        <v>1130</v>
      </c>
      <c r="AG30" s="91" t="s">
        <v>1132</v>
      </c>
      <c r="AH30" s="246">
        <v>40827</v>
      </c>
      <c r="AJ30" s="224">
        <v>56</v>
      </c>
      <c r="AK30" s="224" t="s">
        <v>114</v>
      </c>
      <c r="AL30" s="225" t="s">
        <v>796</v>
      </c>
      <c r="AM30" s="224" t="s">
        <v>797</v>
      </c>
      <c r="AN30" s="229" t="s">
        <v>1047</v>
      </c>
      <c r="AO30" s="226">
        <v>40813</v>
      </c>
    </row>
    <row r="31" spans="1:41" ht="15.75" thickBot="1">
      <c r="A31" s="258" t="s">
        <v>832</v>
      </c>
      <c r="B31" s="225" t="s">
        <v>1215</v>
      </c>
      <c r="C31" s="224">
        <f t="shared" si="0"/>
        <v>188</v>
      </c>
      <c r="D31" s="224" t="s">
        <v>90</v>
      </c>
      <c r="E31" s="224"/>
      <c r="F31" s="224"/>
      <c r="G31" s="224"/>
      <c r="H31" s="224">
        <v>4</v>
      </c>
      <c r="I31" s="224"/>
      <c r="J31" s="224">
        <v>183</v>
      </c>
      <c r="K31" s="224">
        <v>1</v>
      </c>
      <c r="L31" s="224"/>
      <c r="P31" s="247" t="s">
        <v>30</v>
      </c>
      <c r="Q31" s="247" t="s">
        <v>1183</v>
      </c>
      <c r="R31" s="254">
        <v>10.1</v>
      </c>
      <c r="S31" s="255" t="s">
        <v>314</v>
      </c>
      <c r="T31" s="255" t="s">
        <v>1056</v>
      </c>
      <c r="AB31" s="91">
        <v>58</v>
      </c>
      <c r="AC31" s="243" t="s">
        <v>285</v>
      </c>
      <c r="AD31" s="245" t="s">
        <v>822</v>
      </c>
      <c r="AE31" s="243" t="s">
        <v>823</v>
      </c>
      <c r="AF31" s="91" t="s">
        <v>1130</v>
      </c>
      <c r="AG31" s="91" t="s">
        <v>1131</v>
      </c>
      <c r="AH31" s="246">
        <v>40827</v>
      </c>
      <c r="AJ31" s="224">
        <v>57</v>
      </c>
      <c r="AK31" s="224" t="s">
        <v>199</v>
      </c>
      <c r="AL31" s="225" t="s">
        <v>343</v>
      </c>
      <c r="AM31" s="224" t="s">
        <v>1018</v>
      </c>
      <c r="AN31" s="229" t="s">
        <v>1047</v>
      </c>
      <c r="AO31" s="226">
        <v>40815</v>
      </c>
    </row>
    <row r="32" spans="1:41" ht="15.75" thickBot="1">
      <c r="A32" s="224" t="s">
        <v>768</v>
      </c>
      <c r="B32" s="263" t="s">
        <v>1216</v>
      </c>
      <c r="C32" s="224">
        <f t="shared" si="0"/>
        <v>44</v>
      </c>
      <c r="D32" s="224" t="s">
        <v>629</v>
      </c>
      <c r="E32" s="229"/>
      <c r="F32" s="229"/>
      <c r="G32" s="229"/>
      <c r="H32" s="229"/>
      <c r="I32" s="224">
        <v>2</v>
      </c>
      <c r="J32" s="229">
        <v>40</v>
      </c>
      <c r="K32" s="91"/>
      <c r="L32" s="229">
        <v>2</v>
      </c>
      <c r="P32" s="1014" t="s">
        <v>671</v>
      </c>
      <c r="Q32" s="1014"/>
      <c r="R32" s="228">
        <f>SUM(R3:R31)</f>
        <v>59.600900000000003</v>
      </c>
      <c r="S32" s="220"/>
      <c r="T32" s="220"/>
      <c r="AB32" s="91">
        <v>59</v>
      </c>
      <c r="AC32" s="243" t="s">
        <v>20</v>
      </c>
      <c r="AD32" s="245" t="s">
        <v>1157</v>
      </c>
      <c r="AE32" s="243" t="s">
        <v>1158</v>
      </c>
      <c r="AF32" s="91" t="s">
        <v>1130</v>
      </c>
      <c r="AG32" s="91" t="s">
        <v>1132</v>
      </c>
      <c r="AH32" s="246">
        <v>40827</v>
      </c>
      <c r="AJ32" s="224">
        <v>58</v>
      </c>
      <c r="AK32" s="224" t="s">
        <v>199</v>
      </c>
      <c r="AL32" s="225" t="s">
        <v>343</v>
      </c>
      <c r="AM32" s="224" t="s">
        <v>1018</v>
      </c>
      <c r="AN32" s="229" t="s">
        <v>1047</v>
      </c>
      <c r="AO32" s="226">
        <v>40815</v>
      </c>
    </row>
    <row r="33" spans="1:41">
      <c r="A33" s="224" t="s">
        <v>675</v>
      </c>
      <c r="B33" s="229" t="s">
        <v>1217</v>
      </c>
      <c r="C33" s="224">
        <f t="shared" si="0"/>
        <v>125</v>
      </c>
      <c r="D33" s="224" t="s">
        <v>629</v>
      </c>
      <c r="E33" s="224"/>
      <c r="F33" s="224"/>
      <c r="G33" s="224"/>
      <c r="H33" s="224"/>
      <c r="I33" s="224"/>
      <c r="J33" s="224">
        <v>86</v>
      </c>
      <c r="K33" s="224">
        <f>7+28</f>
        <v>35</v>
      </c>
      <c r="L33" s="224">
        <v>4</v>
      </c>
      <c r="AB33" s="91">
        <v>60</v>
      </c>
      <c r="AC33" s="243" t="s">
        <v>20</v>
      </c>
      <c r="AD33" s="244" t="s">
        <v>1159</v>
      </c>
      <c r="AE33" s="243" t="s">
        <v>1160</v>
      </c>
      <c r="AF33" s="91" t="s">
        <v>1130</v>
      </c>
      <c r="AG33" s="91" t="s">
        <v>1132</v>
      </c>
      <c r="AH33" s="246">
        <v>40827</v>
      </c>
      <c r="AJ33" s="224">
        <v>59</v>
      </c>
      <c r="AK33" s="224" t="s">
        <v>199</v>
      </c>
      <c r="AL33" s="225" t="s">
        <v>343</v>
      </c>
      <c r="AM33" s="224" t="s">
        <v>1018</v>
      </c>
      <c r="AN33" s="229" t="s">
        <v>1047</v>
      </c>
      <c r="AO33" s="226">
        <v>40815</v>
      </c>
    </row>
    <row r="34" spans="1:41" ht="15.75" thickBot="1">
      <c r="A34" s="224" t="s">
        <v>674</v>
      </c>
      <c r="B34" s="224" t="s">
        <v>1218</v>
      </c>
      <c r="C34" s="224">
        <f t="shared" si="0"/>
        <v>42</v>
      </c>
      <c r="D34" s="224" t="s">
        <v>629</v>
      </c>
      <c r="E34" s="229"/>
      <c r="F34" s="229"/>
      <c r="G34" s="229"/>
      <c r="H34" s="229">
        <v>12</v>
      </c>
      <c r="I34" s="224">
        <v>3</v>
      </c>
      <c r="J34" s="229"/>
      <c r="K34" s="229">
        <v>27</v>
      </c>
      <c r="L34" s="229"/>
      <c r="AB34" s="100">
        <v>61</v>
      </c>
      <c r="AC34" s="247" t="s">
        <v>252</v>
      </c>
      <c r="AD34" s="248" t="s">
        <v>1161</v>
      </c>
      <c r="AE34" s="247" t="s">
        <v>1162</v>
      </c>
      <c r="AF34" s="100" t="s">
        <v>1130</v>
      </c>
      <c r="AG34" s="100" t="s">
        <v>1131</v>
      </c>
      <c r="AH34" s="242">
        <v>40827</v>
      </c>
      <c r="AJ34" s="224">
        <v>60</v>
      </c>
      <c r="AK34" s="224" t="s">
        <v>813</v>
      </c>
      <c r="AL34" s="225" t="s">
        <v>814</v>
      </c>
      <c r="AM34" s="224" t="s">
        <v>815</v>
      </c>
      <c r="AN34" s="229" t="s">
        <v>1047</v>
      </c>
      <c r="AO34" s="226">
        <v>40815</v>
      </c>
    </row>
    <row r="35" spans="1:41">
      <c r="A35" s="224" t="s">
        <v>674</v>
      </c>
      <c r="B35" s="84" t="s">
        <v>1219</v>
      </c>
      <c r="C35" s="224">
        <f t="shared" si="0"/>
        <v>225</v>
      </c>
      <c r="D35" s="224" t="s">
        <v>629</v>
      </c>
      <c r="E35" s="224"/>
      <c r="F35" s="224"/>
      <c r="G35" s="224"/>
      <c r="H35" s="229">
        <v>200</v>
      </c>
      <c r="I35" s="224"/>
      <c r="J35" s="229">
        <v>25</v>
      </c>
      <c r="K35" s="224"/>
      <c r="L35" s="224"/>
      <c r="R35" s="256"/>
      <c r="AJ35" s="224">
        <v>61</v>
      </c>
      <c r="AK35" s="224" t="s">
        <v>114</v>
      </c>
      <c r="AL35" s="225" t="s">
        <v>1019</v>
      </c>
      <c r="AM35" s="224" t="s">
        <v>1020</v>
      </c>
      <c r="AN35" s="229" t="s">
        <v>1047</v>
      </c>
      <c r="AO35" s="226">
        <v>40815</v>
      </c>
    </row>
    <row r="36" spans="1:41">
      <c r="A36" s="224" t="s">
        <v>674</v>
      </c>
      <c r="B36" s="229" t="s">
        <v>1220</v>
      </c>
      <c r="C36" s="224">
        <f t="shared" si="0"/>
        <v>188</v>
      </c>
      <c r="D36" s="224" t="s">
        <v>629</v>
      </c>
      <c r="E36" s="229"/>
      <c r="F36" s="229"/>
      <c r="G36" s="229"/>
      <c r="H36" s="229"/>
      <c r="I36" s="224">
        <f>110+78</f>
        <v>188</v>
      </c>
      <c r="J36" s="229"/>
      <c r="K36" s="229"/>
      <c r="L36" s="229"/>
      <c r="AJ36" s="224">
        <v>62</v>
      </c>
      <c r="AK36" s="224" t="s">
        <v>175</v>
      </c>
      <c r="AL36" s="225" t="s">
        <v>1021</v>
      </c>
      <c r="AM36" s="224" t="s">
        <v>1022</v>
      </c>
      <c r="AN36" s="229" t="s">
        <v>1047</v>
      </c>
      <c r="AO36" s="226">
        <v>40815</v>
      </c>
    </row>
    <row r="37" spans="1:41">
      <c r="A37" s="224" t="s">
        <v>674</v>
      </c>
      <c r="B37" s="224" t="s">
        <v>1221</v>
      </c>
      <c r="C37" s="224">
        <f t="shared" si="0"/>
        <v>387</v>
      </c>
      <c r="D37" s="224" t="s">
        <v>629</v>
      </c>
      <c r="E37" s="229"/>
      <c r="F37" s="229"/>
      <c r="G37" s="229"/>
      <c r="H37" s="229"/>
      <c r="I37" s="224">
        <f>43+35+200</f>
        <v>278</v>
      </c>
      <c r="J37" s="229">
        <v>45</v>
      </c>
      <c r="K37" s="229">
        <v>53</v>
      </c>
      <c r="L37" s="91">
        <v>11</v>
      </c>
      <c r="AJ37" s="224">
        <v>63</v>
      </c>
      <c r="AK37" s="224" t="s">
        <v>24</v>
      </c>
      <c r="AL37" s="225" t="s">
        <v>1023</v>
      </c>
      <c r="AM37" s="224" t="s">
        <v>1024</v>
      </c>
      <c r="AN37" s="229" t="s">
        <v>1047</v>
      </c>
      <c r="AO37" s="226">
        <v>40815</v>
      </c>
    </row>
    <row r="38" spans="1:41">
      <c r="A38" s="224" t="s">
        <v>674</v>
      </c>
      <c r="B38" s="224" t="s">
        <v>1222</v>
      </c>
      <c r="C38" s="224">
        <f t="shared" si="0"/>
        <v>195</v>
      </c>
      <c r="D38" s="224" t="s">
        <v>629</v>
      </c>
      <c r="E38" s="229"/>
      <c r="F38" s="229"/>
      <c r="G38" s="229"/>
      <c r="H38" s="229"/>
      <c r="I38" s="224">
        <v>45</v>
      </c>
      <c r="J38" s="91">
        <v>150</v>
      </c>
      <c r="K38" s="229"/>
      <c r="L38" s="229"/>
      <c r="AJ38" s="224">
        <v>64</v>
      </c>
      <c r="AK38" s="224" t="s">
        <v>24</v>
      </c>
      <c r="AL38" s="225" t="s">
        <v>1023</v>
      </c>
      <c r="AM38" s="224" t="s">
        <v>1024</v>
      </c>
      <c r="AN38" s="229" t="s">
        <v>1047</v>
      </c>
      <c r="AO38" s="226">
        <v>40815</v>
      </c>
    </row>
    <row r="39" spans="1:41">
      <c r="A39" s="91" t="s">
        <v>674</v>
      </c>
      <c r="B39" s="224" t="s">
        <v>1223</v>
      </c>
      <c r="C39" s="224">
        <f t="shared" si="0"/>
        <v>1</v>
      </c>
      <c r="D39" s="224" t="s">
        <v>629</v>
      </c>
      <c r="E39" s="224"/>
      <c r="F39" s="224"/>
      <c r="G39" s="224"/>
      <c r="H39" s="224"/>
      <c r="I39" s="224">
        <v>1</v>
      </c>
      <c r="J39" s="224"/>
      <c r="K39" s="224"/>
      <c r="L39" s="224"/>
      <c r="AJ39" s="224">
        <v>65</v>
      </c>
      <c r="AK39" s="224" t="s">
        <v>24</v>
      </c>
      <c r="AL39" s="225" t="s">
        <v>1023</v>
      </c>
      <c r="AM39" s="224" t="s">
        <v>1024</v>
      </c>
      <c r="AN39" s="229" t="s">
        <v>1047</v>
      </c>
      <c r="AO39" s="226">
        <v>40815</v>
      </c>
    </row>
    <row r="40" spans="1:41">
      <c r="A40" s="91" t="s">
        <v>674</v>
      </c>
      <c r="B40" s="84" t="s">
        <v>182</v>
      </c>
      <c r="C40" s="224">
        <f t="shared" si="0"/>
        <v>120</v>
      </c>
      <c r="D40" s="224" t="s">
        <v>629</v>
      </c>
      <c r="E40" s="224"/>
      <c r="F40" s="224"/>
      <c r="G40" s="224"/>
      <c r="H40" s="224"/>
      <c r="I40" s="224"/>
      <c r="J40" s="229">
        <v>120</v>
      </c>
      <c r="K40" s="224"/>
      <c r="L40" s="224"/>
      <c r="AJ40" s="224">
        <v>66</v>
      </c>
      <c r="AK40" s="224" t="s">
        <v>24</v>
      </c>
      <c r="AL40" s="225" t="s">
        <v>1023</v>
      </c>
      <c r="AM40" s="224" t="s">
        <v>1024</v>
      </c>
      <c r="AN40" s="229" t="s">
        <v>1047</v>
      </c>
      <c r="AO40" s="226">
        <v>40815</v>
      </c>
    </row>
    <row r="41" spans="1:41">
      <c r="A41" s="91" t="s">
        <v>674</v>
      </c>
      <c r="B41" s="91" t="s">
        <v>1224</v>
      </c>
      <c r="C41" s="224">
        <f t="shared" si="0"/>
        <v>6</v>
      </c>
      <c r="D41" s="224" t="s">
        <v>629</v>
      </c>
      <c r="E41" s="224"/>
      <c r="F41" s="224"/>
      <c r="G41" s="224"/>
      <c r="H41" s="224"/>
      <c r="I41" s="224"/>
      <c r="J41" s="91">
        <v>6</v>
      </c>
      <c r="K41" s="224"/>
      <c r="L41" s="224"/>
      <c r="AJ41" s="224">
        <v>67</v>
      </c>
      <c r="AK41" s="224" t="s">
        <v>8</v>
      </c>
      <c r="AL41" s="225" t="s">
        <v>1025</v>
      </c>
      <c r="AM41" s="224" t="s">
        <v>1026</v>
      </c>
      <c r="AN41" s="229" t="s">
        <v>1047</v>
      </c>
      <c r="AO41" s="226">
        <v>40815</v>
      </c>
    </row>
    <row r="42" spans="1:41">
      <c r="A42" s="224" t="s">
        <v>674</v>
      </c>
      <c r="B42" s="229" t="s">
        <v>1225</v>
      </c>
      <c r="C42" s="224">
        <f t="shared" si="0"/>
        <v>1</v>
      </c>
      <c r="D42" s="224" t="s">
        <v>629</v>
      </c>
      <c r="E42" s="229"/>
      <c r="F42" s="229"/>
      <c r="G42" s="229"/>
      <c r="H42" s="229"/>
      <c r="I42" s="224">
        <v>1</v>
      </c>
      <c r="J42" s="229"/>
      <c r="K42" s="229"/>
      <c r="L42" s="229"/>
      <c r="AJ42" s="224">
        <v>68</v>
      </c>
      <c r="AK42" s="224" t="s">
        <v>6</v>
      </c>
      <c r="AL42" s="225" t="s">
        <v>1027</v>
      </c>
      <c r="AM42" s="224" t="s">
        <v>1028</v>
      </c>
      <c r="AN42" s="229" t="s">
        <v>1047</v>
      </c>
      <c r="AO42" s="226">
        <v>40815</v>
      </c>
    </row>
    <row r="43" spans="1:41">
      <c r="A43" s="224" t="s">
        <v>674</v>
      </c>
      <c r="B43" s="224" t="s">
        <v>1226</v>
      </c>
      <c r="C43" s="224">
        <f t="shared" si="0"/>
        <v>37</v>
      </c>
      <c r="D43" s="224" t="s">
        <v>629</v>
      </c>
      <c r="E43" s="229"/>
      <c r="F43" s="229"/>
      <c r="G43" s="229"/>
      <c r="H43" s="229"/>
      <c r="I43" s="224">
        <v>25</v>
      </c>
      <c r="J43" s="91">
        <v>12</v>
      </c>
      <c r="K43" s="229"/>
      <c r="L43" s="229"/>
      <c r="AJ43" s="224">
        <v>69</v>
      </c>
      <c r="AK43" s="224" t="s">
        <v>6</v>
      </c>
      <c r="AL43" s="225" t="s">
        <v>1027</v>
      </c>
      <c r="AM43" s="224" t="s">
        <v>1028</v>
      </c>
      <c r="AN43" s="229" t="s">
        <v>1047</v>
      </c>
      <c r="AO43" s="226">
        <v>40815</v>
      </c>
    </row>
    <row r="44" spans="1:41">
      <c r="A44" s="224" t="s">
        <v>674</v>
      </c>
      <c r="B44" s="91" t="s">
        <v>1227</v>
      </c>
      <c r="C44" s="224">
        <f t="shared" si="0"/>
        <v>10</v>
      </c>
      <c r="D44" s="224" t="s">
        <v>629</v>
      </c>
      <c r="E44" s="224"/>
      <c r="F44" s="224"/>
      <c r="G44" s="224"/>
      <c r="H44" s="224"/>
      <c r="I44" s="224"/>
      <c r="J44" s="91">
        <v>10</v>
      </c>
      <c r="K44" s="224"/>
      <c r="L44" s="224"/>
      <c r="AJ44" s="224">
        <v>70</v>
      </c>
      <c r="AK44" s="224" t="s">
        <v>6</v>
      </c>
      <c r="AL44" s="225" t="s">
        <v>1027</v>
      </c>
      <c r="AM44" s="224" t="s">
        <v>1028</v>
      </c>
      <c r="AN44" s="229" t="s">
        <v>1047</v>
      </c>
      <c r="AO44" s="226">
        <v>40815</v>
      </c>
    </row>
    <row r="45" spans="1:41">
      <c r="A45" s="224" t="s">
        <v>674</v>
      </c>
      <c r="B45" s="91" t="s">
        <v>1228</v>
      </c>
      <c r="C45" s="224">
        <f t="shared" si="0"/>
        <v>15</v>
      </c>
      <c r="D45" s="224" t="s">
        <v>629</v>
      </c>
      <c r="E45" s="224"/>
      <c r="F45" s="224"/>
      <c r="G45" s="224"/>
      <c r="H45" s="224"/>
      <c r="I45" s="224">
        <v>15</v>
      </c>
      <c r="J45" s="224"/>
      <c r="K45" s="224"/>
      <c r="L45" s="224"/>
      <c r="AJ45" s="224">
        <v>71</v>
      </c>
      <c r="AK45" s="224" t="s">
        <v>1029</v>
      </c>
      <c r="AL45" s="225" t="s">
        <v>1030</v>
      </c>
      <c r="AM45" s="224" t="s">
        <v>1031</v>
      </c>
      <c r="AN45" s="229" t="s">
        <v>1047</v>
      </c>
      <c r="AO45" s="226">
        <v>40815</v>
      </c>
    </row>
    <row r="46" spans="1:41">
      <c r="A46" s="224" t="s">
        <v>674</v>
      </c>
      <c r="B46" s="244" t="s">
        <v>1229</v>
      </c>
      <c r="C46" s="224">
        <f t="shared" si="0"/>
        <v>78</v>
      </c>
      <c r="D46" s="224" t="s">
        <v>629</v>
      </c>
      <c r="E46" s="224"/>
      <c r="F46" s="224"/>
      <c r="G46" s="224"/>
      <c r="H46" s="224">
        <v>78</v>
      </c>
      <c r="I46" s="224"/>
      <c r="J46" s="224"/>
      <c r="K46" s="224"/>
      <c r="L46" s="224"/>
      <c r="AJ46" s="224">
        <v>72</v>
      </c>
      <c r="AK46" s="224" t="s">
        <v>1029</v>
      </c>
      <c r="AL46" s="225" t="s">
        <v>1030</v>
      </c>
      <c r="AM46" s="224" t="s">
        <v>1031</v>
      </c>
      <c r="AN46" s="229" t="s">
        <v>1047</v>
      </c>
      <c r="AO46" s="226">
        <v>40815</v>
      </c>
    </row>
    <row r="47" spans="1:41">
      <c r="A47" s="224" t="s">
        <v>674</v>
      </c>
      <c r="B47" s="108" t="s">
        <v>1186</v>
      </c>
      <c r="C47" s="224">
        <f t="shared" si="0"/>
        <v>7</v>
      </c>
      <c r="D47" s="224" t="s">
        <v>629</v>
      </c>
      <c r="E47" s="224"/>
      <c r="F47" s="224"/>
      <c r="G47" s="224"/>
      <c r="H47" s="224"/>
      <c r="I47" s="224"/>
      <c r="J47" s="224">
        <v>7</v>
      </c>
      <c r="K47" s="224"/>
      <c r="L47" s="224"/>
      <c r="AJ47" s="224">
        <v>73</v>
      </c>
      <c r="AK47" s="224" t="s">
        <v>1029</v>
      </c>
      <c r="AL47" s="225" t="s">
        <v>1030</v>
      </c>
      <c r="AM47" s="224" t="s">
        <v>1031</v>
      </c>
      <c r="AN47" s="229" t="s">
        <v>1047</v>
      </c>
      <c r="AO47" s="226">
        <v>40815</v>
      </c>
    </row>
    <row r="48" spans="1:41">
      <c r="A48" s="224" t="s">
        <v>674</v>
      </c>
      <c r="B48" s="229" t="s">
        <v>1230</v>
      </c>
      <c r="C48" s="224">
        <f t="shared" si="0"/>
        <v>8016</v>
      </c>
      <c r="D48" s="224" t="s">
        <v>629</v>
      </c>
      <c r="E48" s="229"/>
      <c r="F48" s="229">
        <v>14</v>
      </c>
      <c r="G48" s="229"/>
      <c r="H48" s="229">
        <v>443</v>
      </c>
      <c r="I48" s="224">
        <f>474+670+89</f>
        <v>1233</v>
      </c>
      <c r="J48" s="229">
        <v>1030</v>
      </c>
      <c r="K48" s="229">
        <v>4585</v>
      </c>
      <c r="L48" s="229">
        <f>87+624</f>
        <v>711</v>
      </c>
      <c r="AJ48" s="224">
        <v>74</v>
      </c>
      <c r="AK48" s="224" t="s">
        <v>1029</v>
      </c>
      <c r="AL48" s="225" t="s">
        <v>1030</v>
      </c>
      <c r="AM48" s="224" t="s">
        <v>1031</v>
      </c>
      <c r="AN48" s="229" t="s">
        <v>1047</v>
      </c>
      <c r="AO48" s="226">
        <v>40815</v>
      </c>
    </row>
    <row r="49" spans="1:48">
      <c r="A49" s="91" t="s">
        <v>674</v>
      </c>
      <c r="B49" s="224" t="s">
        <v>1231</v>
      </c>
      <c r="C49" s="224">
        <f t="shared" si="0"/>
        <v>503</v>
      </c>
      <c r="D49" s="224" t="s">
        <v>629</v>
      </c>
      <c r="E49" s="224"/>
      <c r="F49" s="224"/>
      <c r="G49" s="224"/>
      <c r="H49" s="224">
        <v>150</v>
      </c>
      <c r="I49" s="224">
        <v>28</v>
      </c>
      <c r="J49" s="91">
        <v>325</v>
      </c>
      <c r="K49" s="224"/>
      <c r="L49" s="224"/>
      <c r="AJ49" s="224">
        <v>75</v>
      </c>
      <c r="AK49" s="224" t="s">
        <v>6</v>
      </c>
      <c r="AL49" s="225" t="s">
        <v>1032</v>
      </c>
      <c r="AM49" s="224" t="s">
        <v>1033</v>
      </c>
      <c r="AN49" s="229" t="s">
        <v>1047</v>
      </c>
      <c r="AO49" s="226">
        <v>40815</v>
      </c>
    </row>
    <row r="50" spans="1:48">
      <c r="A50" s="224" t="s">
        <v>674</v>
      </c>
      <c r="B50" s="224" t="s">
        <v>1232</v>
      </c>
      <c r="C50" s="224">
        <f t="shared" si="0"/>
        <v>5679</v>
      </c>
      <c r="D50" s="224" t="s">
        <v>629</v>
      </c>
      <c r="E50" s="229"/>
      <c r="F50" s="229">
        <v>300</v>
      </c>
      <c r="G50" s="229"/>
      <c r="H50" s="229">
        <v>86</v>
      </c>
      <c r="I50" s="224">
        <f>89+60+43+59+106+130+905+6+337</f>
        <v>1735</v>
      </c>
      <c r="J50" s="229">
        <v>350</v>
      </c>
      <c r="K50" s="229">
        <v>3022</v>
      </c>
      <c r="L50" s="91">
        <v>186</v>
      </c>
      <c r="AJ50" s="224">
        <v>76</v>
      </c>
      <c r="AK50" s="224" t="s">
        <v>6</v>
      </c>
      <c r="AL50" s="225" t="s">
        <v>1032</v>
      </c>
      <c r="AM50" s="224" t="s">
        <v>1033</v>
      </c>
      <c r="AN50" s="229" t="s">
        <v>1047</v>
      </c>
      <c r="AO50" s="226">
        <v>40815</v>
      </c>
    </row>
    <row r="51" spans="1:48">
      <c r="A51" s="224" t="s">
        <v>674</v>
      </c>
      <c r="B51" s="229" t="s">
        <v>1233</v>
      </c>
      <c r="C51" s="224">
        <f t="shared" si="0"/>
        <v>67</v>
      </c>
      <c r="D51" s="224" t="s">
        <v>629</v>
      </c>
      <c r="E51" s="229"/>
      <c r="F51" s="229"/>
      <c r="G51" s="229"/>
      <c r="H51" s="229"/>
      <c r="I51" s="224">
        <v>40</v>
      </c>
      <c r="J51" s="91">
        <v>27</v>
      </c>
      <c r="K51" s="229"/>
      <c r="L51" s="229"/>
      <c r="AJ51" s="224">
        <v>77</v>
      </c>
      <c r="AK51" s="224" t="s">
        <v>6</v>
      </c>
      <c r="AL51" s="225" t="s">
        <v>1034</v>
      </c>
      <c r="AM51" s="224" t="s">
        <v>1035</v>
      </c>
      <c r="AN51" s="229" t="s">
        <v>1047</v>
      </c>
      <c r="AO51" s="226">
        <v>40815</v>
      </c>
    </row>
    <row r="52" spans="1:48">
      <c r="A52" s="224" t="s">
        <v>674</v>
      </c>
      <c r="B52" s="91" t="s">
        <v>1234</v>
      </c>
      <c r="C52" s="224">
        <f t="shared" si="0"/>
        <v>15</v>
      </c>
      <c r="D52" s="224" t="s">
        <v>629</v>
      </c>
      <c r="E52" s="224"/>
      <c r="F52" s="224"/>
      <c r="G52" s="224"/>
      <c r="H52" s="224"/>
      <c r="I52" s="224"/>
      <c r="J52" s="91">
        <v>15</v>
      </c>
      <c r="K52" s="224"/>
      <c r="L52" s="224"/>
      <c r="AJ52" s="224">
        <v>78</v>
      </c>
      <c r="AK52" s="224" t="s">
        <v>13</v>
      </c>
      <c r="AL52" s="225" t="s">
        <v>1036</v>
      </c>
      <c r="AM52" s="224" t="s">
        <v>1037</v>
      </c>
      <c r="AN52" s="229" t="s">
        <v>1047</v>
      </c>
      <c r="AO52" s="226">
        <v>40815</v>
      </c>
    </row>
    <row r="53" spans="1:48">
      <c r="A53" s="224" t="s">
        <v>674</v>
      </c>
      <c r="B53" s="91" t="s">
        <v>1235</v>
      </c>
      <c r="C53" s="224">
        <f t="shared" si="0"/>
        <v>31</v>
      </c>
      <c r="D53" s="224" t="s">
        <v>629</v>
      </c>
      <c r="E53" s="224"/>
      <c r="F53" s="224"/>
      <c r="G53" s="224"/>
      <c r="H53" s="224"/>
      <c r="I53" s="224"/>
      <c r="J53" s="91">
        <v>31</v>
      </c>
      <c r="K53" s="224"/>
      <c r="L53" s="224"/>
      <c r="AJ53" s="224">
        <v>79</v>
      </c>
      <c r="AK53" s="224" t="s">
        <v>13</v>
      </c>
      <c r="AL53" s="225" t="s">
        <v>1036</v>
      </c>
      <c r="AM53" s="224" t="s">
        <v>1037</v>
      </c>
      <c r="AN53" s="229" t="s">
        <v>1047</v>
      </c>
      <c r="AO53" s="226">
        <v>40815</v>
      </c>
    </row>
    <row r="54" spans="1:48">
      <c r="A54" s="224" t="s">
        <v>674</v>
      </c>
      <c r="B54" s="224" t="s">
        <v>1236</v>
      </c>
      <c r="C54" s="224">
        <f t="shared" si="0"/>
        <v>80</v>
      </c>
      <c r="D54" s="224" t="s">
        <v>629</v>
      </c>
      <c r="E54" s="224"/>
      <c r="F54" s="224"/>
      <c r="G54" s="224"/>
      <c r="H54" s="224"/>
      <c r="I54" s="224"/>
      <c r="J54" s="224">
        <v>80</v>
      </c>
      <c r="K54" s="224"/>
      <c r="L54" s="224"/>
      <c r="AJ54" s="224">
        <v>80</v>
      </c>
      <c r="AK54" s="224" t="s">
        <v>328</v>
      </c>
      <c r="AL54" s="225" t="s">
        <v>1038</v>
      </c>
      <c r="AM54" s="224" t="s">
        <v>1039</v>
      </c>
      <c r="AN54" s="229" t="s">
        <v>1047</v>
      </c>
      <c r="AO54" s="226">
        <v>40815</v>
      </c>
    </row>
    <row r="55" spans="1:48">
      <c r="A55" s="224" t="s">
        <v>674</v>
      </c>
      <c r="B55" s="229" t="s">
        <v>1237</v>
      </c>
      <c r="C55" s="224">
        <f t="shared" si="0"/>
        <v>1</v>
      </c>
      <c r="D55" s="224" t="s">
        <v>629</v>
      </c>
      <c r="E55" s="229"/>
      <c r="F55" s="229"/>
      <c r="G55" s="229"/>
      <c r="H55" s="229"/>
      <c r="I55" s="224">
        <v>1</v>
      </c>
      <c r="J55" s="229"/>
      <c r="K55" s="229"/>
      <c r="L55" s="229"/>
      <c r="AJ55" s="224">
        <v>81</v>
      </c>
      <c r="AK55" s="224" t="s">
        <v>328</v>
      </c>
      <c r="AL55" s="225" t="s">
        <v>1038</v>
      </c>
      <c r="AM55" s="224" t="s">
        <v>1039</v>
      </c>
      <c r="AN55" s="229" t="s">
        <v>1047</v>
      </c>
      <c r="AO55" s="226">
        <v>40815</v>
      </c>
    </row>
    <row r="56" spans="1:48">
      <c r="A56" s="224" t="s">
        <v>674</v>
      </c>
      <c r="B56" s="229" t="s">
        <v>1238</v>
      </c>
      <c r="C56" s="224">
        <f t="shared" si="0"/>
        <v>14</v>
      </c>
      <c r="D56" s="224" t="s">
        <v>629</v>
      </c>
      <c r="E56" s="229"/>
      <c r="F56" s="229"/>
      <c r="G56" s="229"/>
      <c r="H56" s="229"/>
      <c r="I56" s="229">
        <v>14</v>
      </c>
      <c r="J56" s="229"/>
      <c r="K56" s="229"/>
      <c r="L56" s="229"/>
      <c r="AJ56" s="224">
        <v>82</v>
      </c>
      <c r="AK56" s="224" t="s">
        <v>1040</v>
      </c>
      <c r="AL56" s="225" t="s">
        <v>1041</v>
      </c>
      <c r="AM56" s="224" t="s">
        <v>1042</v>
      </c>
      <c r="AN56" s="229" t="s">
        <v>1047</v>
      </c>
      <c r="AO56" s="226">
        <v>40815</v>
      </c>
    </row>
    <row r="57" spans="1:48">
      <c r="A57" s="91" t="s">
        <v>674</v>
      </c>
      <c r="B57" s="224" t="s">
        <v>1239</v>
      </c>
      <c r="C57" s="224">
        <f t="shared" si="0"/>
        <v>16</v>
      </c>
      <c r="D57" s="224" t="s">
        <v>629</v>
      </c>
      <c r="E57" s="224"/>
      <c r="F57" s="224"/>
      <c r="G57" s="224"/>
      <c r="H57" s="224"/>
      <c r="I57" s="224">
        <v>6</v>
      </c>
      <c r="J57" s="224"/>
      <c r="K57" s="224">
        <v>10</v>
      </c>
      <c r="L57" s="224"/>
      <c r="AJ57" s="224">
        <v>83</v>
      </c>
      <c r="AK57" s="224" t="s">
        <v>1040</v>
      </c>
      <c r="AL57" s="225" t="s">
        <v>1041</v>
      </c>
      <c r="AM57" s="224" t="s">
        <v>1042</v>
      </c>
      <c r="AN57" s="229" t="s">
        <v>1047</v>
      </c>
      <c r="AO57" s="226">
        <v>40815</v>
      </c>
    </row>
    <row r="58" spans="1:48">
      <c r="A58" s="224" t="s">
        <v>674</v>
      </c>
      <c r="B58" s="229" t="s">
        <v>1240</v>
      </c>
      <c r="C58" s="224">
        <f t="shared" si="0"/>
        <v>38</v>
      </c>
      <c r="D58" s="224" t="s">
        <v>629</v>
      </c>
      <c r="E58" s="229"/>
      <c r="F58" s="229"/>
      <c r="G58" s="229"/>
      <c r="H58" s="229"/>
      <c r="I58" s="224">
        <v>38</v>
      </c>
      <c r="J58" s="229"/>
      <c r="K58" s="229"/>
      <c r="L58" s="229"/>
      <c r="AJ58" s="224">
        <v>84</v>
      </c>
      <c r="AK58" s="224" t="s">
        <v>1040</v>
      </c>
      <c r="AL58" s="225" t="s">
        <v>1041</v>
      </c>
      <c r="AM58" s="224" t="s">
        <v>1042</v>
      </c>
      <c r="AN58" s="229" t="s">
        <v>1047</v>
      </c>
      <c r="AO58" s="226">
        <v>40815</v>
      </c>
    </row>
    <row r="59" spans="1:48">
      <c r="A59" s="229" t="s">
        <v>674</v>
      </c>
      <c r="B59" s="229" t="s">
        <v>1241</v>
      </c>
      <c r="C59" s="224">
        <f t="shared" si="0"/>
        <v>5</v>
      </c>
      <c r="D59" s="224" t="s">
        <v>629</v>
      </c>
      <c r="E59" s="229"/>
      <c r="F59" s="229"/>
      <c r="G59" s="229"/>
      <c r="H59" s="229"/>
      <c r="I59" s="224">
        <v>5</v>
      </c>
      <c r="J59" s="229"/>
      <c r="K59" s="229"/>
      <c r="L59" s="91"/>
      <c r="AJ59" s="224">
        <v>85</v>
      </c>
      <c r="AK59" s="224" t="s">
        <v>1040</v>
      </c>
      <c r="AL59" s="225" t="s">
        <v>1041</v>
      </c>
      <c r="AM59" s="224" t="s">
        <v>1042</v>
      </c>
      <c r="AN59" s="229" t="s">
        <v>1047</v>
      </c>
      <c r="AO59" s="226">
        <v>40815</v>
      </c>
      <c r="AT59" s="91"/>
      <c r="AU59" s="237"/>
      <c r="AV59" s="237"/>
    </row>
    <row r="60" spans="1:48">
      <c r="A60" s="224" t="s">
        <v>676</v>
      </c>
      <c r="B60" s="91" t="s">
        <v>1242</v>
      </c>
      <c r="C60" s="224">
        <f t="shared" si="0"/>
        <v>4</v>
      </c>
      <c r="D60" s="224" t="s">
        <v>629</v>
      </c>
      <c r="E60" s="224"/>
      <c r="F60" s="224"/>
      <c r="G60" s="224"/>
      <c r="H60" s="224"/>
      <c r="I60" s="224">
        <v>4</v>
      </c>
      <c r="J60" s="224"/>
      <c r="K60" s="224"/>
      <c r="L60" s="224"/>
      <c r="AJ60" s="224">
        <v>86</v>
      </c>
      <c r="AK60" s="224" t="s">
        <v>6</v>
      </c>
      <c r="AL60" s="225" t="s">
        <v>1043</v>
      </c>
      <c r="AM60" s="224" t="s">
        <v>1044</v>
      </c>
      <c r="AN60" s="229" t="s">
        <v>1047</v>
      </c>
      <c r="AO60" s="226">
        <v>40815</v>
      </c>
      <c r="AT60" s="91"/>
      <c r="AU60" s="237"/>
      <c r="AV60" s="237"/>
    </row>
    <row r="61" spans="1:48">
      <c r="A61" s="224" t="s">
        <v>676</v>
      </c>
      <c r="B61" s="231" t="s">
        <v>1243</v>
      </c>
      <c r="C61" s="224">
        <f t="shared" si="0"/>
        <v>180</v>
      </c>
      <c r="D61" s="224" t="s">
        <v>629</v>
      </c>
      <c r="E61" s="229"/>
      <c r="F61" s="229"/>
      <c r="G61" s="229"/>
      <c r="H61" s="229"/>
      <c r="I61" s="224">
        <v>180</v>
      </c>
      <c r="J61" s="229"/>
      <c r="K61" s="229"/>
      <c r="L61" s="229"/>
      <c r="AJ61" s="224">
        <v>87</v>
      </c>
      <c r="AK61" s="224" t="s">
        <v>6</v>
      </c>
      <c r="AL61" s="225" t="s">
        <v>1043</v>
      </c>
      <c r="AM61" s="224" t="s">
        <v>1044</v>
      </c>
      <c r="AN61" s="229" t="s">
        <v>1047</v>
      </c>
      <c r="AO61" s="226">
        <v>40815</v>
      </c>
      <c r="AT61" s="91"/>
      <c r="AU61" s="237"/>
      <c r="AV61" s="237"/>
    </row>
    <row r="62" spans="1:48">
      <c r="A62" s="229" t="s">
        <v>676</v>
      </c>
      <c r="B62" s="224" t="s">
        <v>1244</v>
      </c>
      <c r="C62" s="224">
        <f t="shared" si="0"/>
        <v>18</v>
      </c>
      <c r="D62" s="224" t="s">
        <v>629</v>
      </c>
      <c r="E62" s="259"/>
      <c r="F62" s="259"/>
      <c r="G62" s="229"/>
      <c r="H62" s="229"/>
      <c r="I62" s="229">
        <v>18</v>
      </c>
      <c r="J62" s="229"/>
      <c r="K62" s="229"/>
      <c r="L62" s="229"/>
      <c r="AJ62" s="224">
        <v>88</v>
      </c>
      <c r="AK62" s="224" t="s">
        <v>196</v>
      </c>
      <c r="AL62" s="225" t="s">
        <v>1045</v>
      </c>
      <c r="AM62" s="224" t="s">
        <v>1046</v>
      </c>
      <c r="AN62" s="229" t="s">
        <v>1047</v>
      </c>
      <c r="AO62" s="226">
        <v>40815</v>
      </c>
      <c r="AT62" s="91"/>
      <c r="AU62" s="237"/>
      <c r="AV62" s="237"/>
    </row>
    <row r="63" spans="1:48">
      <c r="A63" s="224" t="s">
        <v>676</v>
      </c>
      <c r="B63" s="229" t="s">
        <v>1245</v>
      </c>
      <c r="C63" s="224">
        <f t="shared" si="0"/>
        <v>25</v>
      </c>
      <c r="D63" s="224" t="s">
        <v>629</v>
      </c>
      <c r="E63" s="229"/>
      <c r="F63" s="229"/>
      <c r="G63" s="229"/>
      <c r="H63" s="229"/>
      <c r="I63" s="224">
        <v>25</v>
      </c>
      <c r="J63" s="229"/>
      <c r="K63" s="229"/>
      <c r="L63" s="229"/>
      <c r="AJ63" s="224">
        <v>89</v>
      </c>
      <c r="AK63" s="224" t="s">
        <v>196</v>
      </c>
      <c r="AL63" s="225" t="s">
        <v>1045</v>
      </c>
      <c r="AM63" s="224" t="s">
        <v>1046</v>
      </c>
      <c r="AN63" s="229" t="s">
        <v>1047</v>
      </c>
      <c r="AO63" s="226">
        <v>40815</v>
      </c>
      <c r="AT63" s="237"/>
      <c r="AU63" s="237"/>
      <c r="AV63" s="237"/>
    </row>
    <row r="64" spans="1:48">
      <c r="A64" s="224" t="s">
        <v>676</v>
      </c>
      <c r="B64" s="231" t="s">
        <v>1246</v>
      </c>
      <c r="C64" s="224">
        <f t="shared" si="0"/>
        <v>169</v>
      </c>
      <c r="D64" s="224" t="s">
        <v>629</v>
      </c>
      <c r="E64" s="229"/>
      <c r="F64" s="229"/>
      <c r="G64" s="229"/>
      <c r="H64" s="229">
        <v>18</v>
      </c>
      <c r="I64" s="224">
        <v>4</v>
      </c>
      <c r="J64" s="229">
        <v>112</v>
      </c>
      <c r="K64" s="229">
        <v>35</v>
      </c>
      <c r="L64" s="229"/>
      <c r="AJ64" s="224">
        <v>90</v>
      </c>
      <c r="AK64" s="224" t="s">
        <v>196</v>
      </c>
      <c r="AL64" s="225" t="s">
        <v>1045</v>
      </c>
      <c r="AM64" s="224" t="s">
        <v>1046</v>
      </c>
      <c r="AN64" s="229" t="s">
        <v>1047</v>
      </c>
      <c r="AO64" s="226">
        <v>40815</v>
      </c>
      <c r="AT64" s="237"/>
      <c r="AU64" s="237"/>
      <c r="AV64" s="237"/>
    </row>
    <row r="65" spans="1:48">
      <c r="A65" s="224" t="s">
        <v>673</v>
      </c>
      <c r="B65" s="263" t="s">
        <v>1247</v>
      </c>
      <c r="C65" s="224">
        <f t="shared" si="0"/>
        <v>43</v>
      </c>
      <c r="D65" s="224" t="s">
        <v>629</v>
      </c>
      <c r="E65" s="229"/>
      <c r="F65" s="229"/>
      <c r="G65" s="229"/>
      <c r="H65" s="229"/>
      <c r="I65" s="91">
        <v>38</v>
      </c>
      <c r="J65" s="229">
        <v>5</v>
      </c>
      <c r="K65" s="229"/>
      <c r="L65" s="229"/>
      <c r="AJ65" s="224">
        <v>91</v>
      </c>
      <c r="AK65" s="224" t="s">
        <v>196</v>
      </c>
      <c r="AL65" s="225" t="s">
        <v>1045</v>
      </c>
      <c r="AM65" s="224" t="s">
        <v>1046</v>
      </c>
      <c r="AN65" s="229" t="s">
        <v>1047</v>
      </c>
      <c r="AO65" s="226">
        <v>40815</v>
      </c>
      <c r="AT65" s="237"/>
      <c r="AU65" s="237"/>
      <c r="AV65" s="237"/>
    </row>
    <row r="66" spans="1:48">
      <c r="A66" s="229" t="s">
        <v>673</v>
      </c>
      <c r="B66" s="229" t="s">
        <v>1248</v>
      </c>
      <c r="C66" s="224">
        <f t="shared" si="0"/>
        <v>52</v>
      </c>
      <c r="D66" s="224" t="s">
        <v>629</v>
      </c>
      <c r="E66" s="229"/>
      <c r="F66" s="229"/>
      <c r="G66" s="229"/>
      <c r="H66" s="229"/>
      <c r="I66" s="229">
        <v>39</v>
      </c>
      <c r="J66" s="229">
        <v>13</v>
      </c>
      <c r="K66" s="229"/>
      <c r="L66" s="91"/>
      <c r="AJ66" s="237">
        <v>92</v>
      </c>
      <c r="AK66" s="237" t="s">
        <v>175</v>
      </c>
      <c r="AL66" s="238" t="s">
        <v>1021</v>
      </c>
      <c r="AM66" s="237" t="s">
        <v>1022</v>
      </c>
      <c r="AN66" s="224" t="s">
        <v>1129</v>
      </c>
      <c r="AO66" s="239">
        <v>40820</v>
      </c>
      <c r="AT66" s="237"/>
      <c r="AU66" s="237"/>
      <c r="AV66" s="237"/>
    </row>
    <row r="67" spans="1:48">
      <c r="A67" s="224" t="s">
        <v>673</v>
      </c>
      <c r="B67" s="224" t="s">
        <v>1249</v>
      </c>
      <c r="C67" s="224">
        <f t="shared" si="0"/>
        <v>95</v>
      </c>
      <c r="D67" s="224" t="s">
        <v>629</v>
      </c>
      <c r="E67" s="229"/>
      <c r="F67" s="229">
        <v>30</v>
      </c>
      <c r="G67" s="229"/>
      <c r="H67" s="229"/>
      <c r="I67" s="91">
        <v>24</v>
      </c>
      <c r="J67" s="229">
        <v>41</v>
      </c>
      <c r="K67" s="229"/>
      <c r="L67" s="91"/>
      <c r="AJ67" s="237">
        <v>93</v>
      </c>
      <c r="AK67" s="237" t="s">
        <v>175</v>
      </c>
      <c r="AL67" s="238" t="s">
        <v>1021</v>
      </c>
      <c r="AM67" s="237" t="s">
        <v>1022</v>
      </c>
      <c r="AN67" s="224" t="s">
        <v>1129</v>
      </c>
      <c r="AO67" s="239">
        <v>40820</v>
      </c>
      <c r="AT67" s="237"/>
      <c r="AU67" s="237"/>
      <c r="AV67" s="237"/>
    </row>
    <row r="68" spans="1:48">
      <c r="A68" s="224" t="s">
        <v>673</v>
      </c>
      <c r="B68" s="229" t="s">
        <v>1250</v>
      </c>
      <c r="C68" s="224">
        <f t="shared" ref="C68:C72" si="1">SUM(E68:L68)</f>
        <v>169</v>
      </c>
      <c r="D68" s="224" t="s">
        <v>629</v>
      </c>
      <c r="E68" s="229"/>
      <c r="F68" s="229"/>
      <c r="G68" s="229"/>
      <c r="H68" s="229">
        <v>25</v>
      </c>
      <c r="I68" s="224">
        <v>61</v>
      </c>
      <c r="J68" s="229"/>
      <c r="K68" s="229">
        <f>58+25</f>
        <v>83</v>
      </c>
      <c r="L68" s="91"/>
      <c r="AJ68" s="237">
        <v>94</v>
      </c>
      <c r="AK68" s="237" t="s">
        <v>175</v>
      </c>
      <c r="AL68" s="238" t="s">
        <v>1021</v>
      </c>
      <c r="AM68" s="237" t="s">
        <v>1022</v>
      </c>
      <c r="AN68" s="224" t="s">
        <v>1129</v>
      </c>
      <c r="AO68" s="239">
        <v>40820</v>
      </c>
      <c r="AT68" s="237"/>
      <c r="AU68" s="237"/>
      <c r="AV68" s="237"/>
    </row>
    <row r="69" spans="1:48">
      <c r="A69" s="224" t="s">
        <v>673</v>
      </c>
      <c r="B69" s="229" t="s">
        <v>1251</v>
      </c>
      <c r="C69" s="224">
        <f t="shared" si="1"/>
        <v>3</v>
      </c>
      <c r="D69" s="224" t="s">
        <v>629</v>
      </c>
      <c r="E69" s="229"/>
      <c r="F69" s="229"/>
      <c r="G69" s="229"/>
      <c r="H69" s="229"/>
      <c r="I69" s="224">
        <v>3</v>
      </c>
      <c r="J69" s="229"/>
      <c r="K69" s="229"/>
      <c r="L69" s="229"/>
      <c r="AJ69" s="237">
        <v>95</v>
      </c>
      <c r="AK69" s="237" t="s">
        <v>175</v>
      </c>
      <c r="AL69" s="238" t="s">
        <v>1021</v>
      </c>
      <c r="AM69" s="237" t="s">
        <v>1022</v>
      </c>
      <c r="AN69" s="224" t="s">
        <v>1129</v>
      </c>
      <c r="AO69" s="239">
        <v>40820</v>
      </c>
      <c r="AT69" s="237"/>
      <c r="AU69" s="237"/>
      <c r="AV69" s="237"/>
    </row>
    <row r="70" spans="1:48">
      <c r="A70" s="224" t="s">
        <v>673</v>
      </c>
      <c r="B70" s="229" t="s">
        <v>1252</v>
      </c>
      <c r="C70" s="224">
        <f t="shared" si="1"/>
        <v>8</v>
      </c>
      <c r="D70" s="224" t="s">
        <v>629</v>
      </c>
      <c r="E70" s="229"/>
      <c r="F70" s="229"/>
      <c r="G70" s="229"/>
      <c r="H70" s="229"/>
      <c r="I70" s="224">
        <v>8</v>
      </c>
      <c r="J70" s="229"/>
      <c r="K70" s="229"/>
      <c r="L70" s="229"/>
      <c r="AJ70" s="237">
        <v>96</v>
      </c>
      <c r="AK70" s="237" t="s">
        <v>181</v>
      </c>
      <c r="AL70" s="238" t="s">
        <v>816</v>
      </c>
      <c r="AM70" s="237" t="s">
        <v>817</v>
      </c>
      <c r="AN70" s="91" t="s">
        <v>1130</v>
      </c>
      <c r="AO70" s="239">
        <v>40820</v>
      </c>
      <c r="AT70" s="237"/>
      <c r="AU70" s="237"/>
      <c r="AV70" s="237"/>
    </row>
    <row r="71" spans="1:48">
      <c r="A71" s="229" t="s">
        <v>673</v>
      </c>
      <c r="B71" s="229" t="s">
        <v>1253</v>
      </c>
      <c r="C71" s="229">
        <f t="shared" si="1"/>
        <v>1</v>
      </c>
      <c r="D71" s="229" t="s">
        <v>629</v>
      </c>
      <c r="E71" s="229"/>
      <c r="F71" s="229"/>
      <c r="G71" s="229"/>
      <c r="H71" s="229"/>
      <c r="I71" s="229">
        <v>1</v>
      </c>
      <c r="J71" s="229"/>
      <c r="K71" s="229"/>
      <c r="L71" s="229"/>
      <c r="AJ71" s="237">
        <v>97</v>
      </c>
      <c r="AK71" s="237" t="s">
        <v>181</v>
      </c>
      <c r="AL71" s="238" t="s">
        <v>816</v>
      </c>
      <c r="AM71" s="237" t="s">
        <v>817</v>
      </c>
      <c r="AN71" s="91" t="s">
        <v>1130</v>
      </c>
      <c r="AO71" s="239">
        <v>40820</v>
      </c>
      <c r="AT71" s="237"/>
      <c r="AU71" s="237"/>
      <c r="AV71" s="237"/>
    </row>
    <row r="72" spans="1:48" ht="15.75" thickBot="1">
      <c r="A72" s="230" t="s">
        <v>770</v>
      </c>
      <c r="B72" s="230" t="s">
        <v>1254</v>
      </c>
      <c r="C72" s="230">
        <f t="shared" si="1"/>
        <v>61</v>
      </c>
      <c r="D72" s="230" t="s">
        <v>629</v>
      </c>
      <c r="E72" s="230"/>
      <c r="F72" s="230"/>
      <c r="G72" s="230"/>
      <c r="H72" s="230"/>
      <c r="I72" s="230">
        <v>33</v>
      </c>
      <c r="J72" s="230">
        <v>28</v>
      </c>
      <c r="K72" s="230"/>
      <c r="L72" s="230"/>
      <c r="AJ72" s="237">
        <v>98</v>
      </c>
      <c r="AK72" s="237" t="s">
        <v>181</v>
      </c>
      <c r="AL72" s="238" t="s">
        <v>816</v>
      </c>
      <c r="AM72" s="237" t="s">
        <v>817</v>
      </c>
      <c r="AN72" s="91" t="s">
        <v>1130</v>
      </c>
      <c r="AO72" s="239">
        <v>40820</v>
      </c>
      <c r="AT72" s="237"/>
      <c r="AU72" s="237"/>
      <c r="AV72" s="237"/>
    </row>
    <row r="73" spans="1:48">
      <c r="AJ73" s="237">
        <v>99</v>
      </c>
      <c r="AK73" s="237" t="s">
        <v>1087</v>
      </c>
      <c r="AL73" s="238" t="s">
        <v>352</v>
      </c>
      <c r="AM73" s="237" t="s">
        <v>1088</v>
      </c>
      <c r="AN73" s="91" t="s">
        <v>995</v>
      </c>
      <c r="AO73" s="239">
        <v>40820</v>
      </c>
      <c r="AT73" s="237"/>
      <c r="AU73" s="237"/>
      <c r="AV73" s="237"/>
    </row>
    <row r="74" spans="1:48">
      <c r="AJ74" s="237">
        <v>100</v>
      </c>
      <c r="AK74" s="237" t="s">
        <v>1087</v>
      </c>
      <c r="AL74" s="238" t="s">
        <v>352</v>
      </c>
      <c r="AM74" s="237" t="s">
        <v>1088</v>
      </c>
      <c r="AN74" s="91" t="s">
        <v>995</v>
      </c>
      <c r="AO74" s="239">
        <v>40820</v>
      </c>
      <c r="AT74" s="237"/>
      <c r="AU74" s="237"/>
      <c r="AV74" s="237"/>
    </row>
    <row r="75" spans="1:48">
      <c r="AJ75" s="237">
        <v>101</v>
      </c>
      <c r="AK75" s="237" t="s">
        <v>1087</v>
      </c>
      <c r="AL75" s="238" t="s">
        <v>1089</v>
      </c>
      <c r="AM75" s="237" t="s">
        <v>1090</v>
      </c>
      <c r="AN75" s="91" t="s">
        <v>995</v>
      </c>
      <c r="AO75" s="239">
        <v>40820</v>
      </c>
      <c r="AT75" s="237"/>
      <c r="AU75" s="237"/>
      <c r="AV75" s="237"/>
    </row>
    <row r="76" spans="1:48">
      <c r="AJ76" s="237">
        <v>102</v>
      </c>
      <c r="AK76" s="237" t="s">
        <v>1087</v>
      </c>
      <c r="AL76" s="238" t="s">
        <v>1089</v>
      </c>
      <c r="AM76" s="237" t="s">
        <v>1090</v>
      </c>
      <c r="AN76" s="91" t="s">
        <v>995</v>
      </c>
      <c r="AO76" s="239">
        <v>40820</v>
      </c>
      <c r="AT76" s="237"/>
      <c r="AU76" s="237"/>
      <c r="AV76" s="237"/>
    </row>
    <row r="77" spans="1:48">
      <c r="AJ77" s="237">
        <v>103</v>
      </c>
      <c r="AK77" s="237" t="s">
        <v>1087</v>
      </c>
      <c r="AL77" s="238" t="s">
        <v>1089</v>
      </c>
      <c r="AM77" s="237" t="s">
        <v>1090</v>
      </c>
      <c r="AN77" s="91" t="s">
        <v>995</v>
      </c>
      <c r="AO77" s="239">
        <v>40820</v>
      </c>
      <c r="AT77" s="237"/>
      <c r="AU77" s="237"/>
      <c r="AV77" s="237"/>
    </row>
    <row r="78" spans="1:48">
      <c r="A78" s="262"/>
      <c r="B78" s="262"/>
      <c r="AJ78" s="237">
        <v>104</v>
      </c>
      <c r="AK78" s="237" t="s">
        <v>1087</v>
      </c>
      <c r="AL78" s="238" t="s">
        <v>1089</v>
      </c>
      <c r="AM78" s="237" t="s">
        <v>1090</v>
      </c>
      <c r="AN78" s="91" t="s">
        <v>995</v>
      </c>
      <c r="AO78" s="239">
        <v>40820</v>
      </c>
      <c r="AT78" s="237"/>
      <c r="AU78" s="237"/>
      <c r="AV78" s="237"/>
    </row>
    <row r="79" spans="1:48">
      <c r="A79" s="29"/>
      <c r="B79" s="29"/>
      <c r="AJ79" s="237">
        <v>105</v>
      </c>
      <c r="AK79" s="237" t="s">
        <v>328</v>
      </c>
      <c r="AL79" s="238" t="s">
        <v>1038</v>
      </c>
      <c r="AM79" s="237" t="s">
        <v>1039</v>
      </c>
      <c r="AN79" s="224" t="s">
        <v>1129</v>
      </c>
      <c r="AO79" s="239">
        <v>40820</v>
      </c>
      <c r="AT79" s="237"/>
      <c r="AU79" s="237"/>
      <c r="AV79" s="237"/>
    </row>
    <row r="80" spans="1:48">
      <c r="A80" s="29"/>
      <c r="B80" s="29"/>
      <c r="AJ80" s="237">
        <v>106</v>
      </c>
      <c r="AK80" s="237" t="s">
        <v>166</v>
      </c>
      <c r="AL80" s="238" t="s">
        <v>406</v>
      </c>
      <c r="AM80" s="237" t="s">
        <v>1091</v>
      </c>
      <c r="AN80" s="229" t="s">
        <v>1047</v>
      </c>
      <c r="AO80" s="239">
        <v>40820</v>
      </c>
      <c r="AT80" s="237"/>
      <c r="AU80" s="237"/>
      <c r="AV80" s="237"/>
    </row>
    <row r="81" spans="1:48">
      <c r="A81" s="29"/>
      <c r="B81" s="29"/>
      <c r="AJ81" s="237">
        <v>107</v>
      </c>
      <c r="AK81" s="237" t="s">
        <v>166</v>
      </c>
      <c r="AL81" s="238" t="s">
        <v>406</v>
      </c>
      <c r="AM81" s="237" t="s">
        <v>1091</v>
      </c>
      <c r="AN81" s="229" t="s">
        <v>1047</v>
      </c>
      <c r="AO81" s="239">
        <v>40820</v>
      </c>
      <c r="AT81" s="237"/>
      <c r="AU81" s="237"/>
      <c r="AV81" s="237"/>
    </row>
    <row r="82" spans="1:48">
      <c r="A82" s="29"/>
      <c r="B82" s="29"/>
      <c r="AJ82" s="237">
        <v>108</v>
      </c>
      <c r="AK82" s="237" t="s">
        <v>166</v>
      </c>
      <c r="AL82" s="238" t="s">
        <v>406</v>
      </c>
      <c r="AM82" s="237" t="s">
        <v>1091</v>
      </c>
      <c r="AN82" s="229" t="s">
        <v>1047</v>
      </c>
      <c r="AO82" s="239">
        <v>40820</v>
      </c>
      <c r="AT82" s="237"/>
      <c r="AU82" s="237"/>
      <c r="AV82" s="237"/>
    </row>
    <row r="83" spans="1:48">
      <c r="A83" s="29"/>
      <c r="B83" s="29"/>
      <c r="AJ83" s="237">
        <v>109</v>
      </c>
      <c r="AK83" s="237" t="s">
        <v>30</v>
      </c>
      <c r="AL83" s="238" t="s">
        <v>1092</v>
      </c>
      <c r="AM83" s="237" t="s">
        <v>1093</v>
      </c>
      <c r="AN83" s="229" t="s">
        <v>1047</v>
      </c>
      <c r="AO83" s="239">
        <v>40820</v>
      </c>
      <c r="AT83" s="237"/>
      <c r="AU83" s="237"/>
      <c r="AV83" s="237"/>
    </row>
    <row r="84" spans="1:48">
      <c r="A84" s="29"/>
      <c r="B84" s="29"/>
      <c r="AJ84" s="237">
        <v>110</v>
      </c>
      <c r="AK84" s="237" t="s">
        <v>30</v>
      </c>
      <c r="AL84" s="238" t="s">
        <v>1092</v>
      </c>
      <c r="AM84" s="237" t="s">
        <v>1093</v>
      </c>
      <c r="AN84" s="229" t="s">
        <v>1047</v>
      </c>
      <c r="AO84" s="239">
        <v>40820</v>
      </c>
      <c r="AT84" s="237"/>
      <c r="AU84" s="237"/>
      <c r="AV84" s="237"/>
    </row>
    <row r="85" spans="1:48">
      <c r="A85" s="29"/>
      <c r="B85" s="29"/>
      <c r="AJ85" s="237">
        <v>111</v>
      </c>
      <c r="AK85" s="237" t="s">
        <v>30</v>
      </c>
      <c r="AL85" s="238" t="s">
        <v>1092</v>
      </c>
      <c r="AM85" s="237" t="s">
        <v>1093</v>
      </c>
      <c r="AN85" s="229" t="s">
        <v>1047</v>
      </c>
      <c r="AO85" s="239">
        <v>40820</v>
      </c>
      <c r="AT85" s="237"/>
      <c r="AU85" s="237"/>
      <c r="AV85" s="237"/>
    </row>
    <row r="86" spans="1:48">
      <c r="A86" s="29"/>
      <c r="B86" s="29"/>
      <c r="AJ86" s="237">
        <v>112</v>
      </c>
      <c r="AK86" s="237" t="s">
        <v>262</v>
      </c>
      <c r="AL86" s="238" t="s">
        <v>1094</v>
      </c>
      <c r="AM86" s="237" t="s">
        <v>1095</v>
      </c>
      <c r="AN86" s="91" t="s">
        <v>1130</v>
      </c>
      <c r="AO86" s="239">
        <v>40820</v>
      </c>
      <c r="AT86" s="237"/>
      <c r="AU86" s="237"/>
      <c r="AV86" s="237"/>
    </row>
    <row r="87" spans="1:48">
      <c r="A87" s="29"/>
      <c r="B87" s="29"/>
      <c r="AJ87" s="237">
        <v>113</v>
      </c>
      <c r="AK87" s="237" t="s">
        <v>262</v>
      </c>
      <c r="AL87" s="238" t="s">
        <v>1094</v>
      </c>
      <c r="AM87" s="237" t="s">
        <v>1095</v>
      </c>
      <c r="AN87" s="91" t="s">
        <v>1130</v>
      </c>
      <c r="AO87" s="239">
        <v>40820</v>
      </c>
      <c r="AT87" s="237"/>
      <c r="AU87" s="237"/>
      <c r="AV87" s="237"/>
    </row>
    <row r="88" spans="1:48">
      <c r="A88" s="29"/>
      <c r="B88" s="29"/>
      <c r="AJ88" s="237">
        <v>114</v>
      </c>
      <c r="AK88" s="237" t="s">
        <v>1096</v>
      </c>
      <c r="AL88" s="238" t="s">
        <v>388</v>
      </c>
      <c r="AM88" s="237" t="s">
        <v>1097</v>
      </c>
      <c r="AN88" s="229" t="s">
        <v>1047</v>
      </c>
      <c r="AO88" s="239">
        <v>40820</v>
      </c>
      <c r="AT88" s="237"/>
      <c r="AU88" s="237"/>
      <c r="AV88" s="237"/>
    </row>
    <row r="89" spans="1:48">
      <c r="AJ89" s="237">
        <v>115</v>
      </c>
      <c r="AK89" s="237" t="s">
        <v>1096</v>
      </c>
      <c r="AL89" s="238" t="s">
        <v>388</v>
      </c>
      <c r="AM89" s="237" t="s">
        <v>1097</v>
      </c>
      <c r="AN89" s="229" t="s">
        <v>1047</v>
      </c>
      <c r="AO89" s="239">
        <v>40820</v>
      </c>
      <c r="AT89" s="237"/>
      <c r="AU89" s="237"/>
      <c r="AV89" s="237"/>
    </row>
    <row r="90" spans="1:48">
      <c r="A90" s="262"/>
      <c r="B90" s="262"/>
      <c r="AJ90" s="237">
        <v>116</v>
      </c>
      <c r="AK90" s="237" t="s">
        <v>1096</v>
      </c>
      <c r="AL90" s="238" t="s">
        <v>27</v>
      </c>
      <c r="AM90" s="237" t="s">
        <v>1098</v>
      </c>
      <c r="AN90" s="91" t="s">
        <v>995</v>
      </c>
      <c r="AO90" s="239">
        <v>40820</v>
      </c>
      <c r="AT90" s="237"/>
      <c r="AU90" s="237"/>
      <c r="AV90" s="237"/>
    </row>
    <row r="91" spans="1:48">
      <c r="A91" s="29"/>
      <c r="B91" s="29"/>
      <c r="AJ91" s="237">
        <v>117</v>
      </c>
      <c r="AK91" s="237" t="s">
        <v>1096</v>
      </c>
      <c r="AL91" s="238" t="s">
        <v>27</v>
      </c>
      <c r="AM91" s="237" t="s">
        <v>1098</v>
      </c>
      <c r="AN91" s="91" t="s">
        <v>995</v>
      </c>
      <c r="AO91" s="239">
        <v>40820</v>
      </c>
      <c r="AT91" s="237"/>
      <c r="AU91" s="237"/>
      <c r="AV91" s="237"/>
    </row>
    <row r="92" spans="1:48">
      <c r="A92" s="29"/>
      <c r="B92" s="29"/>
      <c r="AJ92" s="237">
        <v>118</v>
      </c>
      <c r="AK92" s="237" t="s">
        <v>114</v>
      </c>
      <c r="AL92" s="238" t="s">
        <v>1019</v>
      </c>
      <c r="AM92" s="237" t="s">
        <v>1020</v>
      </c>
      <c r="AN92" s="91" t="s">
        <v>1130</v>
      </c>
      <c r="AO92" s="239">
        <v>40820</v>
      </c>
      <c r="AT92" s="237"/>
      <c r="AU92" s="237"/>
      <c r="AV92" s="237"/>
    </row>
    <row r="93" spans="1:48">
      <c r="A93" s="29"/>
      <c r="B93" s="29"/>
      <c r="AJ93" s="237">
        <v>119</v>
      </c>
      <c r="AK93" s="237" t="s">
        <v>114</v>
      </c>
      <c r="AL93" s="238" t="s">
        <v>1019</v>
      </c>
      <c r="AM93" s="237" t="s">
        <v>1020</v>
      </c>
      <c r="AN93" s="91" t="s">
        <v>1130</v>
      </c>
      <c r="AO93" s="239">
        <v>40820</v>
      </c>
      <c r="AT93" s="237"/>
      <c r="AU93" s="237"/>
      <c r="AV93" s="237"/>
    </row>
    <row r="94" spans="1:48">
      <c r="AJ94" s="237">
        <v>120</v>
      </c>
      <c r="AK94" s="237" t="s">
        <v>1087</v>
      </c>
      <c r="AL94" s="238" t="s">
        <v>352</v>
      </c>
      <c r="AM94" s="237" t="s">
        <v>1088</v>
      </c>
      <c r="AN94" s="91" t="s">
        <v>1130</v>
      </c>
      <c r="AO94" s="239">
        <v>40820</v>
      </c>
      <c r="AT94" s="237"/>
      <c r="AU94" s="237"/>
      <c r="AV94" s="237"/>
    </row>
    <row r="95" spans="1:48">
      <c r="AJ95" s="237">
        <v>121</v>
      </c>
      <c r="AK95" s="237" t="s">
        <v>1087</v>
      </c>
      <c r="AL95" s="238" t="s">
        <v>352</v>
      </c>
      <c r="AM95" s="237" t="s">
        <v>1088</v>
      </c>
      <c r="AN95" s="91" t="s">
        <v>1130</v>
      </c>
      <c r="AO95" s="239">
        <v>40820</v>
      </c>
      <c r="AT95" s="237"/>
      <c r="AU95" s="237"/>
      <c r="AV95" s="237"/>
    </row>
    <row r="96" spans="1:48">
      <c r="AJ96" s="237">
        <v>122</v>
      </c>
      <c r="AK96" s="237" t="s">
        <v>1099</v>
      </c>
      <c r="AL96" s="238" t="s">
        <v>1100</v>
      </c>
      <c r="AM96" s="237" t="s">
        <v>1042</v>
      </c>
      <c r="AN96" s="91" t="s">
        <v>1130</v>
      </c>
      <c r="AO96" s="239">
        <v>40820</v>
      </c>
      <c r="AT96" s="237"/>
      <c r="AU96" s="237"/>
      <c r="AV96" s="237"/>
    </row>
    <row r="97" spans="36:48">
      <c r="AJ97" s="237">
        <v>123</v>
      </c>
      <c r="AK97" s="237" t="s">
        <v>1099</v>
      </c>
      <c r="AL97" s="238" t="s">
        <v>1100</v>
      </c>
      <c r="AM97" s="237" t="s">
        <v>1042</v>
      </c>
      <c r="AN97" s="91" t="s">
        <v>1130</v>
      </c>
      <c r="AO97" s="239">
        <v>40820</v>
      </c>
      <c r="AT97" s="237"/>
      <c r="AU97" s="237"/>
      <c r="AV97" s="237"/>
    </row>
    <row r="98" spans="36:48">
      <c r="AJ98" s="237">
        <v>124</v>
      </c>
      <c r="AK98" s="237" t="s">
        <v>1099</v>
      </c>
      <c r="AL98" s="238" t="s">
        <v>1100</v>
      </c>
      <c r="AM98" s="237" t="s">
        <v>1042</v>
      </c>
      <c r="AN98" s="91" t="s">
        <v>1130</v>
      </c>
      <c r="AO98" s="239">
        <v>40820</v>
      </c>
      <c r="AT98" s="237"/>
      <c r="AU98" s="237"/>
      <c r="AV98" s="237"/>
    </row>
    <row r="99" spans="36:48">
      <c r="AJ99" s="237">
        <v>125</v>
      </c>
      <c r="AK99" s="237" t="s">
        <v>114</v>
      </c>
      <c r="AL99" s="238" t="s">
        <v>1019</v>
      </c>
      <c r="AM99" s="237" t="s">
        <v>1020</v>
      </c>
      <c r="AN99" s="91" t="s">
        <v>1130</v>
      </c>
      <c r="AO99" s="239">
        <v>40820</v>
      </c>
      <c r="AT99" s="237"/>
      <c r="AU99" s="237"/>
      <c r="AV99" s="237"/>
    </row>
    <row r="100" spans="36:48">
      <c r="AJ100" s="237">
        <v>126</v>
      </c>
      <c r="AK100" s="237" t="s">
        <v>181</v>
      </c>
      <c r="AL100" s="238" t="s">
        <v>1101</v>
      </c>
      <c r="AM100" s="237" t="s">
        <v>1102</v>
      </c>
      <c r="AN100" s="91" t="s">
        <v>995</v>
      </c>
      <c r="AO100" s="239">
        <v>40820</v>
      </c>
      <c r="AT100" s="237"/>
      <c r="AU100" s="237"/>
      <c r="AV100" s="237"/>
    </row>
    <row r="101" spans="36:48">
      <c r="AJ101" s="237">
        <v>127</v>
      </c>
      <c r="AK101" s="237" t="s">
        <v>181</v>
      </c>
      <c r="AL101" s="238" t="s">
        <v>1101</v>
      </c>
      <c r="AM101" s="237" t="s">
        <v>1102</v>
      </c>
      <c r="AN101" s="91" t="s">
        <v>995</v>
      </c>
      <c r="AO101" s="239">
        <v>40820</v>
      </c>
      <c r="AT101" s="237"/>
      <c r="AU101" s="237"/>
      <c r="AV101" s="237"/>
    </row>
    <row r="102" spans="36:48">
      <c r="AJ102" s="237">
        <v>128</v>
      </c>
      <c r="AK102" s="237" t="s">
        <v>181</v>
      </c>
      <c r="AL102" s="238" t="s">
        <v>1101</v>
      </c>
      <c r="AM102" s="237" t="s">
        <v>1102</v>
      </c>
      <c r="AN102" s="91" t="s">
        <v>995</v>
      </c>
      <c r="AO102" s="239">
        <v>40820</v>
      </c>
      <c r="AT102" s="237"/>
      <c r="AU102" s="237"/>
      <c r="AV102" s="237"/>
    </row>
    <row r="103" spans="36:48">
      <c r="AJ103" s="237">
        <v>129</v>
      </c>
      <c r="AK103" s="237" t="s">
        <v>181</v>
      </c>
      <c r="AL103" s="238" t="s">
        <v>1101</v>
      </c>
      <c r="AM103" s="237" t="s">
        <v>1102</v>
      </c>
      <c r="AN103" s="91" t="s">
        <v>995</v>
      </c>
      <c r="AO103" s="239">
        <v>40820</v>
      </c>
      <c r="AT103" s="237"/>
      <c r="AU103" s="237"/>
      <c r="AV103" s="237"/>
    </row>
    <row r="104" spans="36:48">
      <c r="AJ104" s="237">
        <v>130</v>
      </c>
      <c r="AK104" s="237" t="s">
        <v>196</v>
      </c>
      <c r="AL104" s="238" t="s">
        <v>341</v>
      </c>
      <c r="AM104" s="237" t="s">
        <v>786</v>
      </c>
      <c r="AN104" s="91" t="s">
        <v>1130</v>
      </c>
      <c r="AO104" s="239">
        <v>40820</v>
      </c>
      <c r="AT104" s="237"/>
      <c r="AU104" s="237"/>
      <c r="AV104" s="237"/>
    </row>
    <row r="105" spans="36:48">
      <c r="AJ105" s="237">
        <v>131</v>
      </c>
      <c r="AK105" s="237" t="s">
        <v>196</v>
      </c>
      <c r="AL105" s="238" t="s">
        <v>341</v>
      </c>
      <c r="AM105" s="237" t="s">
        <v>786</v>
      </c>
      <c r="AN105" s="91" t="s">
        <v>1130</v>
      </c>
      <c r="AO105" s="239">
        <v>40820</v>
      </c>
      <c r="AT105" s="237"/>
      <c r="AU105" s="237"/>
      <c r="AV105" s="237"/>
    </row>
    <row r="106" spans="36:48">
      <c r="AJ106" s="237">
        <v>132</v>
      </c>
      <c r="AK106" s="237" t="s">
        <v>1103</v>
      </c>
      <c r="AL106" s="238" t="s">
        <v>1104</v>
      </c>
      <c r="AM106" s="237" t="s">
        <v>1105</v>
      </c>
      <c r="AN106" s="91" t="s">
        <v>1130</v>
      </c>
      <c r="AO106" s="239">
        <v>40820</v>
      </c>
      <c r="AT106" s="237"/>
      <c r="AU106" s="237"/>
      <c r="AV106" s="237"/>
    </row>
    <row r="107" spans="36:48">
      <c r="AJ107" s="237">
        <v>133</v>
      </c>
      <c r="AK107" s="237" t="s">
        <v>1106</v>
      </c>
      <c r="AL107" s="238" t="s">
        <v>1107</v>
      </c>
      <c r="AM107" s="237" t="s">
        <v>1108</v>
      </c>
      <c r="AN107" s="91" t="s">
        <v>995</v>
      </c>
      <c r="AO107" s="239">
        <v>40820</v>
      </c>
      <c r="AT107" s="237"/>
      <c r="AU107" s="237"/>
      <c r="AV107" s="237"/>
    </row>
    <row r="108" spans="36:48">
      <c r="AJ108" s="237">
        <v>134</v>
      </c>
      <c r="AK108" s="237" t="s">
        <v>1106</v>
      </c>
      <c r="AL108" s="238" t="s">
        <v>1107</v>
      </c>
      <c r="AM108" s="237" t="s">
        <v>1108</v>
      </c>
      <c r="AN108" s="91" t="s">
        <v>995</v>
      </c>
      <c r="AO108" s="239">
        <v>40820</v>
      </c>
      <c r="AT108" s="237"/>
      <c r="AU108" s="237"/>
      <c r="AV108" s="237"/>
    </row>
    <row r="109" spans="36:48">
      <c r="AJ109" s="237">
        <v>135</v>
      </c>
      <c r="AK109" s="237" t="s">
        <v>1106</v>
      </c>
      <c r="AL109" s="238" t="s">
        <v>1107</v>
      </c>
      <c r="AM109" s="237" t="s">
        <v>1108</v>
      </c>
      <c r="AN109" s="91" t="s">
        <v>995</v>
      </c>
      <c r="AO109" s="239">
        <v>40820</v>
      </c>
      <c r="AT109" s="237"/>
      <c r="AU109" s="237"/>
      <c r="AV109" s="237"/>
    </row>
    <row r="110" spans="36:48">
      <c r="AJ110" s="237">
        <v>136</v>
      </c>
      <c r="AK110" s="237" t="s">
        <v>1106</v>
      </c>
      <c r="AL110" s="238" t="s">
        <v>1107</v>
      </c>
      <c r="AM110" s="237" t="s">
        <v>1108</v>
      </c>
      <c r="AN110" s="91" t="s">
        <v>995</v>
      </c>
      <c r="AO110" s="239">
        <v>40820</v>
      </c>
      <c r="AT110" s="237"/>
      <c r="AU110" s="237"/>
      <c r="AV110" s="237"/>
    </row>
    <row r="111" spans="36:48">
      <c r="AJ111" s="237">
        <v>137</v>
      </c>
      <c r="AK111" s="237" t="s">
        <v>1106</v>
      </c>
      <c r="AL111" s="238" t="s">
        <v>1107</v>
      </c>
      <c r="AM111" s="237" t="s">
        <v>1108</v>
      </c>
      <c r="AN111" s="91" t="s">
        <v>995</v>
      </c>
      <c r="AO111" s="239">
        <v>40820</v>
      </c>
      <c r="AT111" s="237"/>
      <c r="AU111" s="237"/>
      <c r="AV111" s="237"/>
    </row>
    <row r="112" spans="36:48">
      <c r="AJ112" s="237">
        <v>138</v>
      </c>
      <c r="AK112" s="237" t="s">
        <v>143</v>
      </c>
      <c r="AL112" s="238" t="s">
        <v>1003</v>
      </c>
      <c r="AM112" s="237" t="s">
        <v>1004</v>
      </c>
      <c r="AN112" s="91" t="s">
        <v>995</v>
      </c>
      <c r="AO112" s="239">
        <v>40822</v>
      </c>
      <c r="AT112" s="237"/>
      <c r="AU112" s="237"/>
      <c r="AV112" s="237"/>
    </row>
    <row r="113" spans="36:48">
      <c r="AJ113" s="237">
        <v>139</v>
      </c>
      <c r="AK113" s="237" t="s">
        <v>11</v>
      </c>
      <c r="AL113" s="238" t="s">
        <v>1109</v>
      </c>
      <c r="AM113" s="237" t="s">
        <v>1110</v>
      </c>
      <c r="AN113" s="91" t="s">
        <v>995</v>
      </c>
      <c r="AO113" s="239">
        <v>40822</v>
      </c>
      <c r="AT113" s="237"/>
      <c r="AU113" s="237"/>
      <c r="AV113" s="237"/>
    </row>
    <row r="114" spans="36:48">
      <c r="AJ114" s="237">
        <v>140</v>
      </c>
      <c r="AK114" s="237" t="s">
        <v>8</v>
      </c>
      <c r="AL114" s="238" t="s">
        <v>1111</v>
      </c>
      <c r="AM114" s="237" t="s">
        <v>1112</v>
      </c>
      <c r="AN114" s="91" t="s">
        <v>995</v>
      </c>
      <c r="AO114" s="239">
        <v>40822</v>
      </c>
      <c r="AT114" s="237"/>
      <c r="AU114" s="237"/>
      <c r="AV114" s="237"/>
    </row>
    <row r="115" spans="36:48">
      <c r="AJ115" s="237">
        <v>141</v>
      </c>
      <c r="AK115" s="237" t="s">
        <v>1099</v>
      </c>
      <c r="AL115" s="238" t="s">
        <v>1100</v>
      </c>
      <c r="AM115" s="237" t="s">
        <v>1042</v>
      </c>
      <c r="AN115" s="91" t="s">
        <v>995</v>
      </c>
      <c r="AO115" s="239">
        <v>40822</v>
      </c>
      <c r="AT115" s="237"/>
      <c r="AU115" s="237"/>
      <c r="AV115" s="237"/>
    </row>
    <row r="116" spans="36:48">
      <c r="AJ116" s="237">
        <v>142</v>
      </c>
      <c r="AK116" s="237" t="s">
        <v>1099</v>
      </c>
      <c r="AL116" s="238" t="s">
        <v>1113</v>
      </c>
      <c r="AM116" s="237" t="s">
        <v>1114</v>
      </c>
      <c r="AN116" s="224" t="s">
        <v>1129</v>
      </c>
      <c r="AO116" s="239">
        <v>40822</v>
      </c>
      <c r="AT116" s="237"/>
      <c r="AU116" s="237"/>
      <c r="AV116" s="237"/>
    </row>
    <row r="117" spans="36:48">
      <c r="AJ117" s="237">
        <v>143</v>
      </c>
      <c r="AK117" s="237" t="s">
        <v>175</v>
      </c>
      <c r="AL117" s="238" t="s">
        <v>1115</v>
      </c>
      <c r="AM117" s="237" t="s">
        <v>1116</v>
      </c>
      <c r="AN117" s="224" t="s">
        <v>1129</v>
      </c>
      <c r="AO117" s="239">
        <v>40822</v>
      </c>
      <c r="AT117" s="237"/>
      <c r="AU117" s="237"/>
      <c r="AV117" s="237"/>
    </row>
    <row r="118" spans="36:48">
      <c r="AJ118" s="237">
        <v>144</v>
      </c>
      <c r="AK118" s="237" t="s">
        <v>175</v>
      </c>
      <c r="AL118" s="238" t="s">
        <v>1115</v>
      </c>
      <c r="AM118" s="237" t="s">
        <v>1116</v>
      </c>
      <c r="AN118" s="224" t="s">
        <v>1129</v>
      </c>
      <c r="AO118" s="239">
        <v>40822</v>
      </c>
      <c r="AT118" s="237"/>
      <c r="AU118" s="237"/>
      <c r="AV118" s="237"/>
    </row>
    <row r="119" spans="36:48">
      <c r="AJ119" s="237">
        <v>145</v>
      </c>
      <c r="AK119" s="237" t="s">
        <v>764</v>
      </c>
      <c r="AL119" s="238" t="s">
        <v>1117</v>
      </c>
      <c r="AM119" s="237" t="s">
        <v>1118</v>
      </c>
      <c r="AN119" s="224" t="s">
        <v>1129</v>
      </c>
      <c r="AO119" s="239">
        <v>40822</v>
      </c>
      <c r="AT119" s="237"/>
      <c r="AU119" s="237"/>
      <c r="AV119" s="237"/>
    </row>
    <row r="120" spans="36:48">
      <c r="AJ120" s="237">
        <v>146</v>
      </c>
      <c r="AK120" s="237" t="s">
        <v>764</v>
      </c>
      <c r="AL120" s="238" t="s">
        <v>1117</v>
      </c>
      <c r="AM120" s="237" t="s">
        <v>1118</v>
      </c>
      <c r="AN120" s="224" t="s">
        <v>1129</v>
      </c>
      <c r="AO120" s="239">
        <v>40822</v>
      </c>
      <c r="AT120" s="237"/>
      <c r="AU120" s="237"/>
      <c r="AV120" s="237"/>
    </row>
    <row r="121" spans="36:48">
      <c r="AJ121" s="237">
        <v>147</v>
      </c>
      <c r="AK121" s="237" t="s">
        <v>158</v>
      </c>
      <c r="AL121" s="238" t="s">
        <v>1119</v>
      </c>
      <c r="AM121" s="237" t="s">
        <v>1120</v>
      </c>
      <c r="AN121" s="224" t="s">
        <v>1129</v>
      </c>
      <c r="AO121" s="239">
        <v>40822</v>
      </c>
      <c r="AT121" s="237"/>
      <c r="AU121" s="237"/>
      <c r="AV121" s="237"/>
    </row>
    <row r="122" spans="36:48">
      <c r="AJ122" s="237">
        <v>148</v>
      </c>
      <c r="AK122" s="237" t="s">
        <v>158</v>
      </c>
      <c r="AL122" s="238" t="s">
        <v>1119</v>
      </c>
      <c r="AM122" s="237" t="s">
        <v>1120</v>
      </c>
      <c r="AN122" s="224" t="s">
        <v>1129</v>
      </c>
      <c r="AO122" s="239">
        <v>40822</v>
      </c>
      <c r="AT122" s="237"/>
      <c r="AU122" s="237"/>
      <c r="AV122" s="237"/>
    </row>
    <row r="123" spans="36:48">
      <c r="AJ123" s="237">
        <v>149</v>
      </c>
      <c r="AK123" s="237" t="s">
        <v>158</v>
      </c>
      <c r="AL123" s="238" t="s">
        <v>1119</v>
      </c>
      <c r="AM123" s="237" t="s">
        <v>1120</v>
      </c>
      <c r="AN123" s="224" t="s">
        <v>1129</v>
      </c>
      <c r="AO123" s="239">
        <v>40822</v>
      </c>
      <c r="AT123" s="237"/>
      <c r="AU123" s="237"/>
      <c r="AV123" s="237"/>
    </row>
    <row r="124" spans="36:48">
      <c r="AJ124" s="237">
        <v>150</v>
      </c>
      <c r="AK124" s="237" t="s">
        <v>158</v>
      </c>
      <c r="AL124" s="238" t="s">
        <v>1119</v>
      </c>
      <c r="AM124" s="237" t="s">
        <v>1120</v>
      </c>
      <c r="AN124" s="224" t="s">
        <v>1129</v>
      </c>
      <c r="AO124" s="239">
        <v>40822</v>
      </c>
      <c r="AT124" s="237"/>
      <c r="AU124" s="237"/>
      <c r="AV124" s="237"/>
    </row>
    <row r="125" spans="36:48">
      <c r="AJ125" s="237">
        <v>151</v>
      </c>
      <c r="AK125" s="237" t="s">
        <v>199</v>
      </c>
      <c r="AL125" s="238" t="s">
        <v>343</v>
      </c>
      <c r="AM125" s="237" t="s">
        <v>1121</v>
      </c>
      <c r="AN125" s="91" t="s">
        <v>1130</v>
      </c>
      <c r="AO125" s="239">
        <v>40822</v>
      </c>
      <c r="AT125" s="237"/>
      <c r="AU125" s="237"/>
      <c r="AV125" s="237"/>
    </row>
    <row r="126" spans="36:48">
      <c r="AJ126" s="237">
        <v>152</v>
      </c>
      <c r="AK126" s="237" t="s">
        <v>199</v>
      </c>
      <c r="AL126" s="238" t="s">
        <v>343</v>
      </c>
      <c r="AM126" s="237" t="s">
        <v>1121</v>
      </c>
      <c r="AN126" s="91" t="s">
        <v>1130</v>
      </c>
      <c r="AO126" s="239">
        <v>40822</v>
      </c>
      <c r="AT126" s="237"/>
      <c r="AU126" s="237"/>
      <c r="AV126" s="237"/>
    </row>
    <row r="127" spans="36:48">
      <c r="AJ127" s="237">
        <v>153</v>
      </c>
      <c r="AK127" s="237" t="s">
        <v>199</v>
      </c>
      <c r="AL127" s="238" t="s">
        <v>343</v>
      </c>
      <c r="AM127" s="237" t="s">
        <v>1121</v>
      </c>
      <c r="AN127" s="91" t="s">
        <v>1130</v>
      </c>
      <c r="AO127" s="239">
        <v>40822</v>
      </c>
      <c r="AT127" s="237"/>
      <c r="AU127" s="237"/>
      <c r="AV127" s="237"/>
    </row>
    <row r="128" spans="36:48">
      <c r="AJ128" s="237">
        <v>154</v>
      </c>
      <c r="AK128" s="237" t="s">
        <v>199</v>
      </c>
      <c r="AL128" s="238" t="s">
        <v>343</v>
      </c>
      <c r="AM128" s="237" t="s">
        <v>1121</v>
      </c>
      <c r="AN128" s="91" t="s">
        <v>1130</v>
      </c>
      <c r="AO128" s="239">
        <v>40822</v>
      </c>
      <c r="AT128" s="237"/>
      <c r="AU128" s="237"/>
      <c r="AV128" s="237"/>
    </row>
    <row r="129" spans="36:48">
      <c r="AJ129" s="237">
        <v>155</v>
      </c>
      <c r="AK129" s="237" t="s">
        <v>199</v>
      </c>
      <c r="AL129" s="238" t="s">
        <v>343</v>
      </c>
      <c r="AM129" s="237" t="s">
        <v>1121</v>
      </c>
      <c r="AN129" s="91" t="s">
        <v>1130</v>
      </c>
      <c r="AO129" s="239">
        <v>40822</v>
      </c>
      <c r="AT129" s="237"/>
      <c r="AU129" s="237"/>
      <c r="AV129" s="237"/>
    </row>
    <row r="130" spans="36:48">
      <c r="AJ130" s="237">
        <v>156</v>
      </c>
      <c r="AK130" s="237" t="s">
        <v>1122</v>
      </c>
      <c r="AL130" s="238" t="s">
        <v>1123</v>
      </c>
      <c r="AM130" s="237" t="s">
        <v>1124</v>
      </c>
      <c r="AN130" s="91" t="s">
        <v>1130</v>
      </c>
      <c r="AO130" s="239">
        <v>40822</v>
      </c>
      <c r="AT130" s="237"/>
      <c r="AU130" s="237"/>
      <c r="AV130" s="237"/>
    </row>
    <row r="131" spans="36:48">
      <c r="AJ131" s="237">
        <v>157</v>
      </c>
      <c r="AK131" s="237" t="s">
        <v>1122</v>
      </c>
      <c r="AL131" s="238" t="s">
        <v>1123</v>
      </c>
      <c r="AM131" s="237" t="s">
        <v>1124</v>
      </c>
      <c r="AN131" s="91" t="s">
        <v>1130</v>
      </c>
      <c r="AO131" s="239">
        <v>40822</v>
      </c>
      <c r="AT131" s="237"/>
      <c r="AU131" s="237"/>
      <c r="AV131" s="237"/>
    </row>
    <row r="132" spans="36:48">
      <c r="AJ132" s="237">
        <v>158</v>
      </c>
      <c r="AK132" s="237" t="s">
        <v>1122</v>
      </c>
      <c r="AL132" s="238" t="s">
        <v>1123</v>
      </c>
      <c r="AM132" s="237" t="s">
        <v>1124</v>
      </c>
      <c r="AN132" s="91" t="s">
        <v>1130</v>
      </c>
      <c r="AO132" s="239">
        <v>40822</v>
      </c>
      <c r="AT132" s="237"/>
      <c r="AU132" s="237"/>
      <c r="AV132" s="237"/>
    </row>
    <row r="133" spans="36:48">
      <c r="AJ133" s="237">
        <v>159</v>
      </c>
      <c r="AK133" s="237" t="s">
        <v>1122</v>
      </c>
      <c r="AL133" s="238" t="s">
        <v>1123</v>
      </c>
      <c r="AM133" s="237" t="s">
        <v>1124</v>
      </c>
      <c r="AN133" s="91" t="s">
        <v>1130</v>
      </c>
      <c r="AO133" s="239">
        <v>40822</v>
      </c>
      <c r="AT133" s="237"/>
      <c r="AU133" s="237"/>
      <c r="AV133" s="237"/>
    </row>
    <row r="134" spans="36:48">
      <c r="AJ134" s="237">
        <v>160</v>
      </c>
      <c r="AK134" s="237" t="s">
        <v>1096</v>
      </c>
      <c r="AL134" s="238" t="s">
        <v>820</v>
      </c>
      <c r="AM134" s="237" t="s">
        <v>1125</v>
      </c>
      <c r="AN134" s="224" t="s">
        <v>1129</v>
      </c>
      <c r="AO134" s="239">
        <v>40822</v>
      </c>
      <c r="AT134" s="237"/>
      <c r="AU134" s="237"/>
      <c r="AV134" s="237"/>
    </row>
    <row r="135" spans="36:48">
      <c r="AJ135" s="237">
        <v>161</v>
      </c>
      <c r="AK135" s="237" t="s">
        <v>171</v>
      </c>
      <c r="AL135" s="238" t="s">
        <v>776</v>
      </c>
      <c r="AM135" s="237" t="s">
        <v>1126</v>
      </c>
      <c r="AN135" s="224" t="s">
        <v>1129</v>
      </c>
      <c r="AO135" s="239">
        <v>40827</v>
      </c>
      <c r="AT135" s="237"/>
      <c r="AU135" s="237"/>
      <c r="AV135" s="237"/>
    </row>
    <row r="136" spans="36:48">
      <c r="AJ136" s="237">
        <v>162</v>
      </c>
      <c r="AK136" s="237" t="s">
        <v>171</v>
      </c>
      <c r="AL136" s="238" t="s">
        <v>776</v>
      </c>
      <c r="AM136" s="237" t="s">
        <v>1126</v>
      </c>
      <c r="AN136" s="224" t="s">
        <v>1129</v>
      </c>
      <c r="AO136" s="239">
        <v>40827</v>
      </c>
      <c r="AT136" s="237"/>
      <c r="AU136" s="237"/>
      <c r="AV136" s="237"/>
    </row>
    <row r="137" spans="36:48">
      <c r="AJ137" s="237">
        <v>163</v>
      </c>
      <c r="AK137" s="237" t="s">
        <v>171</v>
      </c>
      <c r="AL137" s="238" t="s">
        <v>776</v>
      </c>
      <c r="AM137" s="237" t="s">
        <v>1126</v>
      </c>
      <c r="AN137" s="224" t="s">
        <v>1129</v>
      </c>
      <c r="AO137" s="239">
        <v>40827</v>
      </c>
      <c r="AT137" s="237"/>
      <c r="AU137" s="237"/>
      <c r="AV137" s="237"/>
    </row>
    <row r="138" spans="36:48">
      <c r="AJ138" s="237">
        <v>164</v>
      </c>
      <c r="AK138" s="237" t="s">
        <v>171</v>
      </c>
      <c r="AL138" s="238" t="s">
        <v>776</v>
      </c>
      <c r="AM138" s="237" t="s">
        <v>1126</v>
      </c>
      <c r="AN138" s="224" t="s">
        <v>1129</v>
      </c>
      <c r="AO138" s="239">
        <v>40827</v>
      </c>
      <c r="AT138" s="237"/>
      <c r="AU138" s="237"/>
      <c r="AV138" s="237"/>
    </row>
    <row r="139" spans="36:48">
      <c r="AJ139" s="237">
        <v>165</v>
      </c>
      <c r="AK139" s="237" t="s">
        <v>171</v>
      </c>
      <c r="AL139" s="238" t="s">
        <v>776</v>
      </c>
      <c r="AM139" s="237" t="s">
        <v>1126</v>
      </c>
      <c r="AN139" s="224" t="s">
        <v>1129</v>
      </c>
      <c r="AO139" s="239">
        <v>40827</v>
      </c>
    </row>
    <row r="140" spans="36:48">
      <c r="AJ140" s="237">
        <v>166</v>
      </c>
      <c r="AK140" s="237" t="s">
        <v>20</v>
      </c>
      <c r="AL140" s="238" t="s">
        <v>1127</v>
      </c>
      <c r="AM140" s="237" t="s">
        <v>1128</v>
      </c>
      <c r="AN140" s="91" t="s">
        <v>1130</v>
      </c>
      <c r="AO140" s="239">
        <v>40827</v>
      </c>
    </row>
    <row r="141" spans="36:48">
      <c r="AJ141" s="237">
        <v>167</v>
      </c>
      <c r="AK141" s="237" t="s">
        <v>20</v>
      </c>
      <c r="AL141" s="238" t="s">
        <v>1127</v>
      </c>
      <c r="AM141" s="237" t="s">
        <v>1128</v>
      </c>
      <c r="AN141" s="91" t="s">
        <v>1130</v>
      </c>
      <c r="AO141" s="239">
        <v>40827</v>
      </c>
    </row>
    <row r="142" spans="36:48">
      <c r="AJ142" s="237">
        <v>168</v>
      </c>
      <c r="AK142" s="237" t="s">
        <v>20</v>
      </c>
      <c r="AL142" s="238" t="s">
        <v>1127</v>
      </c>
      <c r="AM142" s="237" t="s">
        <v>1128</v>
      </c>
      <c r="AN142" s="91" t="s">
        <v>1130</v>
      </c>
      <c r="AO142" s="239">
        <v>40827</v>
      </c>
    </row>
    <row r="143" spans="36:48">
      <c r="AJ143" s="237">
        <v>169</v>
      </c>
      <c r="AK143" s="237" t="s">
        <v>20</v>
      </c>
      <c r="AL143" s="238" t="s">
        <v>1127</v>
      </c>
      <c r="AM143" s="237" t="s">
        <v>1128</v>
      </c>
      <c r="AN143" s="91" t="s">
        <v>1130</v>
      </c>
      <c r="AO143" s="239">
        <v>40827</v>
      </c>
    </row>
    <row r="144" spans="36:48">
      <c r="AJ144" s="237">
        <v>170</v>
      </c>
      <c r="AK144" s="237" t="s">
        <v>171</v>
      </c>
      <c r="AL144" s="238" t="s">
        <v>1060</v>
      </c>
      <c r="AM144" s="237" t="s">
        <v>784</v>
      </c>
      <c r="AN144" s="91" t="s">
        <v>1130</v>
      </c>
      <c r="AO144" s="239">
        <v>40827</v>
      </c>
    </row>
    <row r="145" spans="36:41" ht="15.75" thickBot="1">
      <c r="AJ145" s="100">
        <v>171</v>
      </c>
      <c r="AK145" s="100" t="s">
        <v>171</v>
      </c>
      <c r="AL145" s="241" t="s">
        <v>1060</v>
      </c>
      <c r="AM145" s="100" t="s">
        <v>784</v>
      </c>
      <c r="AN145" s="100" t="s">
        <v>1130</v>
      </c>
      <c r="AO145" s="242">
        <v>40827</v>
      </c>
    </row>
  </sheetData>
  <mergeCells count="6">
    <mergeCell ref="AJ1:AO1"/>
    <mergeCell ref="P32:Q32"/>
    <mergeCell ref="A1:N1"/>
    <mergeCell ref="P1:T1"/>
    <mergeCell ref="V1:Z1"/>
    <mergeCell ref="AB1:AH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101"/>
  <sheetViews>
    <sheetView topLeftCell="A79" workbookViewId="0">
      <selection activeCell="B37" sqref="B37:C37"/>
    </sheetView>
  </sheetViews>
  <sheetFormatPr defaultRowHeight="15"/>
  <cols>
    <col min="1" max="1" width="13.5703125" bestFit="1" customWidth="1"/>
    <col min="2" max="2" width="57.140625" bestFit="1" customWidth="1"/>
    <col min="3" max="3" width="9.85546875" bestFit="1" customWidth="1"/>
    <col min="4" max="4" width="10.5703125" bestFit="1" customWidth="1"/>
    <col min="5" max="5" width="2.85546875" bestFit="1" customWidth="1"/>
    <col min="6" max="6" width="3" bestFit="1" customWidth="1"/>
    <col min="7" max="11" width="4" bestFit="1" customWidth="1"/>
    <col min="12" max="12" width="5" bestFit="1" customWidth="1"/>
    <col min="13" max="13" width="15.7109375" bestFit="1" customWidth="1"/>
    <col min="15" max="15" width="9.140625" style="221"/>
    <col min="16" max="16" width="11.85546875" bestFit="1" customWidth="1"/>
    <col min="17" max="17" width="45.5703125" bestFit="1" customWidth="1"/>
    <col min="18" max="18" width="13.5703125" bestFit="1" customWidth="1"/>
    <col min="19" max="19" width="10" bestFit="1" customWidth="1"/>
    <col min="20" max="20" width="8.140625" bestFit="1" customWidth="1"/>
    <col min="21" max="21" width="9.140625" style="221"/>
    <col min="22" max="22" width="11.5703125" bestFit="1" customWidth="1"/>
    <col min="23" max="23" width="20.28515625" bestFit="1" customWidth="1"/>
    <col min="24" max="24" width="9.85546875" bestFit="1" customWidth="1"/>
    <col min="25" max="25" width="10" bestFit="1" customWidth="1"/>
    <col min="26" max="26" width="8.140625" bestFit="1" customWidth="1"/>
    <col min="27" max="27" width="9.140625" style="221"/>
    <col min="35" max="35" width="9.140625" style="221"/>
    <col min="36" max="36" width="3.5703125" bestFit="1" customWidth="1"/>
    <col min="37" max="37" width="13.140625" bestFit="1" customWidth="1"/>
    <col min="38" max="38" width="27.140625" bestFit="1" customWidth="1"/>
    <col min="39" max="39" width="20.7109375" customWidth="1"/>
    <col min="40" max="40" width="21.42578125" bestFit="1" customWidth="1"/>
    <col min="41" max="41" width="5.28515625" bestFit="1" customWidth="1"/>
  </cols>
  <sheetData>
    <row r="1" spans="1:41" ht="15.75" thickBot="1">
      <c r="A1" s="1019" t="s">
        <v>772</v>
      </c>
      <c r="B1" s="1019"/>
      <c r="C1" s="1019"/>
      <c r="D1" s="1019"/>
      <c r="E1" s="1019"/>
      <c r="F1" s="1019"/>
      <c r="G1" s="1019"/>
      <c r="H1" s="1019"/>
      <c r="I1" s="1019"/>
      <c r="J1" s="1019"/>
      <c r="K1" s="1019"/>
      <c r="L1" s="1019"/>
      <c r="M1" s="1015"/>
      <c r="N1" s="1015"/>
      <c r="P1" s="1015" t="s">
        <v>773</v>
      </c>
      <c r="Q1" s="1015"/>
      <c r="R1" s="1015"/>
      <c r="S1" s="1015"/>
      <c r="T1" s="1015"/>
      <c r="V1" s="1015" t="s">
        <v>774</v>
      </c>
      <c r="W1" s="1015"/>
      <c r="X1" s="1015"/>
      <c r="Y1" s="1015"/>
      <c r="Z1" s="1015"/>
      <c r="AB1" s="1020" t="s">
        <v>775</v>
      </c>
      <c r="AC1" s="1020"/>
      <c r="AD1" s="1020"/>
      <c r="AE1" s="1020"/>
      <c r="AF1" s="1020"/>
      <c r="AG1" s="1020"/>
      <c r="AH1" s="1020"/>
      <c r="AJ1" s="1016" t="s">
        <v>810</v>
      </c>
      <c r="AK1" s="1017"/>
      <c r="AL1" s="1017"/>
      <c r="AM1" s="1017"/>
      <c r="AN1" s="1017"/>
      <c r="AO1" s="1018"/>
    </row>
    <row r="2" spans="1:41" ht="15.75" thickBot="1">
      <c r="A2" s="88" t="s">
        <v>0</v>
      </c>
      <c r="B2" s="88" t="s">
        <v>1</v>
      </c>
      <c r="C2" s="88" t="s">
        <v>7</v>
      </c>
      <c r="D2" s="88" t="s">
        <v>2</v>
      </c>
      <c r="E2" s="274" t="s">
        <v>257</v>
      </c>
      <c r="F2" s="274" t="s">
        <v>313</v>
      </c>
      <c r="G2" s="274" t="s">
        <v>259</v>
      </c>
      <c r="H2" s="274" t="s">
        <v>197</v>
      </c>
      <c r="I2" s="274" t="s">
        <v>233</v>
      </c>
      <c r="J2" s="274" t="s">
        <v>314</v>
      </c>
      <c r="K2" s="274" t="s">
        <v>315</v>
      </c>
      <c r="L2" s="274" t="s">
        <v>263</v>
      </c>
      <c r="M2" s="209" t="s">
        <v>771</v>
      </c>
      <c r="N2" s="209" t="s">
        <v>678</v>
      </c>
      <c r="P2" s="232" t="s">
        <v>458</v>
      </c>
      <c r="Q2" s="233" t="s">
        <v>1</v>
      </c>
      <c r="R2" s="233" t="s">
        <v>750</v>
      </c>
      <c r="S2" s="233" t="s">
        <v>459</v>
      </c>
      <c r="T2" s="234" t="s">
        <v>4</v>
      </c>
      <c r="V2" s="134" t="s">
        <v>458</v>
      </c>
      <c r="W2" s="135" t="s">
        <v>1</v>
      </c>
      <c r="X2" s="135" t="s">
        <v>7</v>
      </c>
      <c r="Y2" s="135" t="s">
        <v>459</v>
      </c>
      <c r="Z2" s="277" t="s">
        <v>4</v>
      </c>
      <c r="AB2" s="209" t="s">
        <v>778</v>
      </c>
      <c r="AC2" s="209" t="s">
        <v>0</v>
      </c>
      <c r="AD2" s="209" t="s">
        <v>1</v>
      </c>
      <c r="AE2" s="209" t="s">
        <v>779</v>
      </c>
      <c r="AF2" s="223" t="s">
        <v>993</v>
      </c>
      <c r="AG2" s="223" t="s">
        <v>1163</v>
      </c>
      <c r="AH2" s="209" t="s">
        <v>4</v>
      </c>
      <c r="AJ2" s="272" t="s">
        <v>778</v>
      </c>
      <c r="AK2" s="272" t="s">
        <v>0</v>
      </c>
      <c r="AL2" s="272" t="s">
        <v>1</v>
      </c>
      <c r="AM2" s="272" t="s">
        <v>779</v>
      </c>
      <c r="AN2" s="223" t="s">
        <v>993</v>
      </c>
      <c r="AO2" s="272" t="s">
        <v>4</v>
      </c>
    </row>
    <row r="3" spans="1:41">
      <c r="A3" s="265" t="s">
        <v>765</v>
      </c>
      <c r="B3" s="265" t="s">
        <v>1188</v>
      </c>
      <c r="C3" s="265">
        <f t="shared" ref="C3:C34" si="0">SUM(E3:L3)</f>
        <v>3</v>
      </c>
      <c r="D3" s="265" t="s">
        <v>686</v>
      </c>
      <c r="E3" s="265"/>
      <c r="F3" s="265">
        <v>1</v>
      </c>
      <c r="G3" s="265"/>
      <c r="H3" s="91">
        <v>2</v>
      </c>
      <c r="I3" s="265"/>
      <c r="J3" s="265"/>
      <c r="K3" s="265"/>
      <c r="L3" s="265"/>
      <c r="M3" s="224" t="s">
        <v>765</v>
      </c>
      <c r="N3" s="224">
        <v>3</v>
      </c>
      <c r="P3" s="224" t="s">
        <v>1261</v>
      </c>
      <c r="Q3" s="225" t="s">
        <v>1270</v>
      </c>
      <c r="R3" s="224">
        <v>0.88500000000000001</v>
      </c>
      <c r="S3" s="224" t="s">
        <v>1262</v>
      </c>
      <c r="T3" s="224" t="s">
        <v>1263</v>
      </c>
      <c r="V3" s="265" t="s">
        <v>1267</v>
      </c>
      <c r="W3" s="265" t="s">
        <v>23</v>
      </c>
      <c r="X3" s="265">
        <v>5</v>
      </c>
      <c r="Y3" s="265" t="s">
        <v>314</v>
      </c>
      <c r="Z3" s="265" t="s">
        <v>1296</v>
      </c>
      <c r="AJ3" s="91">
        <v>172</v>
      </c>
      <c r="AK3" s="91" t="s">
        <v>30</v>
      </c>
      <c r="AL3" s="244" t="s">
        <v>1300</v>
      </c>
      <c r="AM3" s="91" t="s">
        <v>1031</v>
      </c>
      <c r="AN3" s="267" t="s">
        <v>1361</v>
      </c>
      <c r="AO3" s="104">
        <v>40789</v>
      </c>
    </row>
    <row r="4" spans="1:41">
      <c r="A4" s="265" t="s">
        <v>766</v>
      </c>
      <c r="B4" s="265" t="s">
        <v>1190</v>
      </c>
      <c r="C4" s="265">
        <f t="shared" si="0"/>
        <v>114</v>
      </c>
      <c r="D4" s="265" t="s">
        <v>686</v>
      </c>
      <c r="E4" s="265"/>
      <c r="F4" s="265"/>
      <c r="G4" s="265"/>
      <c r="H4" s="265"/>
      <c r="I4" s="265">
        <v>30</v>
      </c>
      <c r="J4" s="265">
        <v>8</v>
      </c>
      <c r="K4" s="265">
        <v>36</v>
      </c>
      <c r="L4" s="91">
        <v>40</v>
      </c>
      <c r="M4" s="224" t="s">
        <v>766</v>
      </c>
      <c r="N4" s="224">
        <v>114</v>
      </c>
      <c r="P4" s="224" t="s">
        <v>1264</v>
      </c>
      <c r="Q4" s="225" t="s">
        <v>1271</v>
      </c>
      <c r="R4" s="224">
        <v>0.745</v>
      </c>
      <c r="S4" s="224" t="s">
        <v>315</v>
      </c>
      <c r="T4" s="224" t="s">
        <v>1265</v>
      </c>
      <c r="V4" s="265" t="s">
        <v>1266</v>
      </c>
      <c r="W4" s="244" t="s">
        <v>1299</v>
      </c>
      <c r="X4" s="265">
        <v>2</v>
      </c>
      <c r="Y4" s="265" t="s">
        <v>263</v>
      </c>
      <c r="Z4" s="265" t="s">
        <v>1297</v>
      </c>
      <c r="AJ4" s="91">
        <v>173</v>
      </c>
      <c r="AK4" s="91" t="s">
        <v>30</v>
      </c>
      <c r="AL4" s="244" t="s">
        <v>1300</v>
      </c>
      <c r="AM4" s="91" t="s">
        <v>1031</v>
      </c>
      <c r="AN4" s="267" t="s">
        <v>1361</v>
      </c>
      <c r="AO4" s="104">
        <v>40789</v>
      </c>
    </row>
    <row r="5" spans="1:41" ht="15.75" thickBot="1">
      <c r="A5" s="91" t="s">
        <v>672</v>
      </c>
      <c r="B5" s="244" t="s">
        <v>1257</v>
      </c>
      <c r="C5" s="265">
        <f t="shared" si="0"/>
        <v>123</v>
      </c>
      <c r="D5" s="265" t="s">
        <v>686</v>
      </c>
      <c r="E5" s="265"/>
      <c r="F5" s="265">
        <v>83</v>
      </c>
      <c r="G5" s="265"/>
      <c r="H5" s="265"/>
      <c r="I5" s="265">
        <v>40</v>
      </c>
      <c r="J5" s="265"/>
      <c r="K5" s="265"/>
      <c r="L5" s="265"/>
      <c r="M5" s="224" t="s">
        <v>672</v>
      </c>
      <c r="N5" s="224">
        <v>2073</v>
      </c>
      <c r="P5" s="224" t="s">
        <v>1266</v>
      </c>
      <c r="Q5" s="269" t="s">
        <v>1272</v>
      </c>
      <c r="R5" s="224">
        <v>1.4</v>
      </c>
      <c r="S5" s="224" t="s">
        <v>315</v>
      </c>
      <c r="T5" s="224" t="s">
        <v>1265</v>
      </c>
      <c r="V5" s="268" t="s">
        <v>1266</v>
      </c>
      <c r="W5" s="241" t="s">
        <v>1299</v>
      </c>
      <c r="X5" s="268">
        <v>3</v>
      </c>
      <c r="Y5" s="268" t="s">
        <v>263</v>
      </c>
      <c r="Z5" s="268" t="s">
        <v>1298</v>
      </c>
      <c r="AJ5" s="91">
        <v>174</v>
      </c>
      <c r="AK5" s="91" t="s">
        <v>30</v>
      </c>
      <c r="AL5" s="244" t="s">
        <v>1300</v>
      </c>
      <c r="AM5" s="91" t="s">
        <v>1031</v>
      </c>
      <c r="AN5" s="267" t="s">
        <v>1361</v>
      </c>
      <c r="AO5" s="104">
        <v>40789</v>
      </c>
    </row>
    <row r="6" spans="1:41">
      <c r="A6" s="265" t="s">
        <v>672</v>
      </c>
      <c r="B6" s="265" t="s">
        <v>1194</v>
      </c>
      <c r="C6" s="265">
        <f t="shared" si="0"/>
        <v>43</v>
      </c>
      <c r="D6" s="265" t="s">
        <v>686</v>
      </c>
      <c r="E6" s="265"/>
      <c r="F6" s="265"/>
      <c r="G6" s="265"/>
      <c r="H6" s="265">
        <v>10</v>
      </c>
      <c r="I6" s="265"/>
      <c r="J6" s="265">
        <v>33</v>
      </c>
      <c r="K6" s="265"/>
      <c r="L6" s="91"/>
      <c r="M6" s="224" t="s">
        <v>677</v>
      </c>
      <c r="N6" s="224">
        <v>1243</v>
      </c>
      <c r="P6" s="224" t="s">
        <v>1267</v>
      </c>
      <c r="Q6" s="225" t="s">
        <v>1273</v>
      </c>
      <c r="R6" s="224">
        <v>13.5</v>
      </c>
      <c r="S6" s="224" t="s">
        <v>1061</v>
      </c>
      <c r="T6" s="224" t="s">
        <v>1268</v>
      </c>
      <c r="V6" s="224"/>
      <c r="W6" s="224"/>
      <c r="X6" s="224"/>
      <c r="Y6" s="224"/>
      <c r="Z6" s="224"/>
      <c r="AJ6" s="91">
        <v>175</v>
      </c>
      <c r="AK6" s="91" t="s">
        <v>30</v>
      </c>
      <c r="AL6" s="244" t="s">
        <v>1300</v>
      </c>
      <c r="AM6" s="91" t="s">
        <v>1031</v>
      </c>
      <c r="AN6" s="267" t="s">
        <v>1361</v>
      </c>
      <c r="AO6" s="104">
        <v>40789</v>
      </c>
    </row>
    <row r="7" spans="1:41" ht="15.75" thickBot="1">
      <c r="A7" s="265" t="s">
        <v>672</v>
      </c>
      <c r="B7" s="265" t="s">
        <v>1196</v>
      </c>
      <c r="C7" s="265">
        <f t="shared" si="0"/>
        <v>3</v>
      </c>
      <c r="D7" s="265" t="s">
        <v>686</v>
      </c>
      <c r="E7" s="265"/>
      <c r="F7" s="265"/>
      <c r="G7" s="265"/>
      <c r="H7" s="265">
        <v>2</v>
      </c>
      <c r="I7" s="91"/>
      <c r="J7" s="91">
        <v>1</v>
      </c>
      <c r="K7" s="265"/>
      <c r="L7" s="265"/>
      <c r="M7" s="267" t="s">
        <v>831</v>
      </c>
      <c r="N7" s="224">
        <v>69</v>
      </c>
      <c r="P7" s="224" t="s">
        <v>1269</v>
      </c>
      <c r="Q7" s="269" t="s">
        <v>1274</v>
      </c>
      <c r="R7" s="266">
        <v>2.5</v>
      </c>
      <c r="S7" s="266" t="s">
        <v>1061</v>
      </c>
      <c r="T7" s="266" t="s">
        <v>1268</v>
      </c>
      <c r="AJ7" s="91">
        <v>176</v>
      </c>
      <c r="AK7" s="91" t="s">
        <v>30</v>
      </c>
      <c r="AL7" s="244" t="s">
        <v>1300</v>
      </c>
      <c r="AM7" s="91" t="s">
        <v>1031</v>
      </c>
      <c r="AN7" s="267" t="s">
        <v>1361</v>
      </c>
      <c r="AO7" s="104">
        <v>40789</v>
      </c>
    </row>
    <row r="8" spans="1:41" ht="15.75" thickBot="1">
      <c r="A8" s="265" t="s">
        <v>672</v>
      </c>
      <c r="B8" s="265" t="s">
        <v>1197</v>
      </c>
      <c r="C8" s="265">
        <f t="shared" si="0"/>
        <v>46</v>
      </c>
      <c r="D8" s="265" t="s">
        <v>686</v>
      </c>
      <c r="E8" s="265"/>
      <c r="F8" s="265"/>
      <c r="G8" s="265"/>
      <c r="H8" s="265"/>
      <c r="I8" s="265"/>
      <c r="J8" s="265"/>
      <c r="K8" s="265">
        <v>19</v>
      </c>
      <c r="L8" s="265">
        <v>27</v>
      </c>
      <c r="M8" s="267" t="s">
        <v>832</v>
      </c>
      <c r="N8" s="224">
        <v>24</v>
      </c>
      <c r="P8" s="1014" t="s">
        <v>671</v>
      </c>
      <c r="Q8" s="1014"/>
      <c r="R8" s="228">
        <f>SUM(R3:R7)</f>
        <v>19.03</v>
      </c>
      <c r="S8" s="264"/>
      <c r="T8" s="264"/>
      <c r="AJ8" s="91">
        <v>177</v>
      </c>
      <c r="AK8" s="91" t="s">
        <v>328</v>
      </c>
      <c r="AL8" s="244" t="s">
        <v>1038</v>
      </c>
      <c r="AM8" s="91" t="s">
        <v>1039</v>
      </c>
      <c r="AN8" s="267" t="s">
        <v>1361</v>
      </c>
      <c r="AO8" s="104">
        <v>40794</v>
      </c>
    </row>
    <row r="9" spans="1:41">
      <c r="A9" s="265" t="s">
        <v>672</v>
      </c>
      <c r="B9" s="265" t="s">
        <v>1200</v>
      </c>
      <c r="C9" s="265">
        <f t="shared" si="0"/>
        <v>60</v>
      </c>
      <c r="D9" s="265" t="s">
        <v>686</v>
      </c>
      <c r="E9" s="265"/>
      <c r="F9" s="265"/>
      <c r="G9" s="265"/>
      <c r="H9" s="265">
        <v>60</v>
      </c>
      <c r="I9" s="265"/>
      <c r="J9" s="265"/>
      <c r="K9" s="91"/>
      <c r="L9" s="91"/>
      <c r="M9" s="224" t="s">
        <v>768</v>
      </c>
      <c r="N9" s="224">
        <v>38</v>
      </c>
      <c r="AJ9" s="91">
        <v>178</v>
      </c>
      <c r="AK9" s="91" t="s">
        <v>328</v>
      </c>
      <c r="AL9" s="244" t="s">
        <v>1038</v>
      </c>
      <c r="AM9" s="91" t="s">
        <v>1039</v>
      </c>
      <c r="AN9" s="267" t="s">
        <v>1361</v>
      </c>
      <c r="AO9" s="104">
        <v>40794</v>
      </c>
    </row>
    <row r="10" spans="1:41">
      <c r="A10" s="265" t="s">
        <v>672</v>
      </c>
      <c r="B10" s="265" t="s">
        <v>1199</v>
      </c>
      <c r="C10" s="265">
        <f t="shared" si="0"/>
        <v>1581</v>
      </c>
      <c r="D10" s="265" t="s">
        <v>686</v>
      </c>
      <c r="E10" s="265"/>
      <c r="F10" s="265"/>
      <c r="G10" s="265">
        <v>216</v>
      </c>
      <c r="H10" s="265">
        <f>76+55</f>
        <v>131</v>
      </c>
      <c r="I10" s="265">
        <v>150</v>
      </c>
      <c r="J10" s="265">
        <v>61</v>
      </c>
      <c r="K10" s="265">
        <v>180</v>
      </c>
      <c r="L10" s="265">
        <f>273+570</f>
        <v>843</v>
      </c>
      <c r="M10" s="224" t="s">
        <v>675</v>
      </c>
      <c r="N10" s="224">
        <v>77</v>
      </c>
      <c r="AJ10" s="91">
        <v>179</v>
      </c>
      <c r="AK10" s="91" t="s">
        <v>328</v>
      </c>
      <c r="AL10" s="244" t="s">
        <v>1038</v>
      </c>
      <c r="AM10" s="91" t="s">
        <v>1039</v>
      </c>
      <c r="AN10" s="267" t="s">
        <v>1361</v>
      </c>
      <c r="AO10" s="104">
        <v>40820</v>
      </c>
    </row>
    <row r="11" spans="1:41">
      <c r="A11" s="91" t="s">
        <v>672</v>
      </c>
      <c r="B11" s="244" t="s">
        <v>1275</v>
      </c>
      <c r="C11" s="265">
        <f t="shared" si="0"/>
        <v>25</v>
      </c>
      <c r="D11" s="265" t="s">
        <v>686</v>
      </c>
      <c r="E11" s="265"/>
      <c r="F11" s="265"/>
      <c r="G11" s="265"/>
      <c r="H11" s="265"/>
      <c r="I11" s="265"/>
      <c r="J11" s="265"/>
      <c r="K11" s="265"/>
      <c r="L11" s="265">
        <v>25</v>
      </c>
      <c r="M11" s="224" t="s">
        <v>674</v>
      </c>
      <c r="N11" s="224">
        <v>6541</v>
      </c>
      <c r="AJ11" s="91">
        <v>180</v>
      </c>
      <c r="AK11" s="91" t="s">
        <v>114</v>
      </c>
      <c r="AL11" s="244" t="s">
        <v>1301</v>
      </c>
      <c r="AM11" s="91" t="s">
        <v>1302</v>
      </c>
      <c r="AN11" s="267" t="s">
        <v>1361</v>
      </c>
      <c r="AO11" s="104">
        <v>40820</v>
      </c>
    </row>
    <row r="12" spans="1:41">
      <c r="A12" s="265" t="s">
        <v>672</v>
      </c>
      <c r="B12" s="265" t="s">
        <v>1276</v>
      </c>
      <c r="C12" s="265">
        <f t="shared" si="0"/>
        <v>184</v>
      </c>
      <c r="D12" s="265" t="s">
        <v>686</v>
      </c>
      <c r="E12" s="265"/>
      <c r="F12" s="265"/>
      <c r="G12" s="265">
        <v>76</v>
      </c>
      <c r="H12" s="91">
        <v>3</v>
      </c>
      <c r="I12" s="265"/>
      <c r="J12" s="265">
        <v>6</v>
      </c>
      <c r="K12" s="265">
        <v>21</v>
      </c>
      <c r="L12" s="265">
        <f>52+26</f>
        <v>78</v>
      </c>
      <c r="M12" s="224" t="s">
        <v>676</v>
      </c>
      <c r="N12" s="224">
        <v>877</v>
      </c>
      <c r="AJ12" s="91">
        <v>181</v>
      </c>
      <c r="AK12" s="91" t="s">
        <v>114</v>
      </c>
      <c r="AL12" s="244" t="s">
        <v>1301</v>
      </c>
      <c r="AM12" s="91" t="s">
        <v>1302</v>
      </c>
      <c r="AN12" s="267" t="s">
        <v>1361</v>
      </c>
      <c r="AO12" s="104">
        <v>40818</v>
      </c>
    </row>
    <row r="13" spans="1:41" ht="15.75" thickBot="1">
      <c r="A13" s="91" t="s">
        <v>672</v>
      </c>
      <c r="B13" s="244" t="s">
        <v>1258</v>
      </c>
      <c r="C13" s="265">
        <f t="shared" si="0"/>
        <v>8</v>
      </c>
      <c r="D13" s="265" t="s">
        <v>686</v>
      </c>
      <c r="E13" s="265"/>
      <c r="F13" s="265"/>
      <c r="G13" s="265"/>
      <c r="H13" s="265"/>
      <c r="I13" s="265"/>
      <c r="J13" s="265"/>
      <c r="K13" s="265"/>
      <c r="L13" s="265">
        <v>8</v>
      </c>
      <c r="M13" s="224" t="s">
        <v>673</v>
      </c>
      <c r="N13" s="224">
        <v>775</v>
      </c>
      <c r="AJ13" s="91">
        <v>182</v>
      </c>
      <c r="AK13" s="91" t="s">
        <v>171</v>
      </c>
      <c r="AL13" s="244" t="s">
        <v>407</v>
      </c>
      <c r="AM13" s="91" t="s">
        <v>795</v>
      </c>
      <c r="AN13" s="267" t="s">
        <v>1361</v>
      </c>
      <c r="AO13" s="104">
        <v>40818</v>
      </c>
    </row>
    <row r="14" spans="1:41" ht="15.75" thickBot="1">
      <c r="A14" s="265" t="s">
        <v>677</v>
      </c>
      <c r="B14" s="265" t="s">
        <v>1208</v>
      </c>
      <c r="C14" s="265">
        <f t="shared" si="0"/>
        <v>409</v>
      </c>
      <c r="D14" s="265" t="s">
        <v>686</v>
      </c>
      <c r="E14" s="265"/>
      <c r="F14" s="265"/>
      <c r="G14" s="265"/>
      <c r="H14" s="265">
        <f>23+18</f>
        <v>41</v>
      </c>
      <c r="I14" s="265"/>
      <c r="J14" s="265">
        <v>16</v>
      </c>
      <c r="K14" s="265">
        <f>13+15+27+9+7</f>
        <v>71</v>
      </c>
      <c r="L14" s="265">
        <f>243+38</f>
        <v>281</v>
      </c>
      <c r="M14" s="270" t="s">
        <v>1256</v>
      </c>
      <c r="N14" s="270">
        <f>SUM(N3:N13)</f>
        <v>11834</v>
      </c>
      <c r="AJ14" s="91">
        <v>183</v>
      </c>
      <c r="AK14" s="91" t="s">
        <v>20</v>
      </c>
      <c r="AL14" s="244" t="s">
        <v>1157</v>
      </c>
      <c r="AM14" s="91" t="s">
        <v>1158</v>
      </c>
      <c r="AN14" s="267" t="s">
        <v>1361</v>
      </c>
      <c r="AO14" s="104">
        <v>40818</v>
      </c>
    </row>
    <row r="15" spans="1:41">
      <c r="A15" s="265" t="s">
        <v>677</v>
      </c>
      <c r="B15" s="265" t="s">
        <v>1209</v>
      </c>
      <c r="C15" s="265">
        <f t="shared" si="0"/>
        <v>24</v>
      </c>
      <c r="D15" s="265" t="s">
        <v>686</v>
      </c>
      <c r="E15" s="265"/>
      <c r="F15" s="265"/>
      <c r="G15" s="265"/>
      <c r="H15" s="265"/>
      <c r="I15" s="265"/>
      <c r="J15" s="265">
        <v>3</v>
      </c>
      <c r="K15" s="265">
        <v>20</v>
      </c>
      <c r="L15" s="265">
        <v>1</v>
      </c>
      <c r="M15" s="224"/>
      <c r="N15" s="224"/>
      <c r="AJ15" s="91">
        <v>184</v>
      </c>
      <c r="AK15" s="91" t="s">
        <v>20</v>
      </c>
      <c r="AL15" s="244" t="s">
        <v>1157</v>
      </c>
      <c r="AM15" s="91" t="s">
        <v>1158</v>
      </c>
      <c r="AN15" s="267" t="s">
        <v>1361</v>
      </c>
      <c r="AO15" s="104">
        <v>40818</v>
      </c>
    </row>
    <row r="16" spans="1:41">
      <c r="A16" s="265" t="s">
        <v>677</v>
      </c>
      <c r="B16" s="265" t="s">
        <v>1210</v>
      </c>
      <c r="C16" s="265">
        <f t="shared" si="0"/>
        <v>500</v>
      </c>
      <c r="D16" s="265" t="s">
        <v>686</v>
      </c>
      <c r="E16" s="265"/>
      <c r="F16" s="265"/>
      <c r="G16" s="265"/>
      <c r="H16" s="265">
        <f>28+32+200+15</f>
        <v>275</v>
      </c>
      <c r="I16" s="265"/>
      <c r="J16" s="265">
        <v>45</v>
      </c>
      <c r="K16" s="265">
        <v>38</v>
      </c>
      <c r="L16" s="91">
        <v>142</v>
      </c>
      <c r="M16" s="224"/>
      <c r="N16" s="224"/>
      <c r="AJ16" s="91">
        <v>185</v>
      </c>
      <c r="AK16" s="91" t="s">
        <v>20</v>
      </c>
      <c r="AL16" s="244" t="s">
        <v>1157</v>
      </c>
      <c r="AM16" s="91" t="s">
        <v>1158</v>
      </c>
      <c r="AN16" s="267" t="s">
        <v>1361</v>
      </c>
      <c r="AO16" s="104">
        <v>40818</v>
      </c>
    </row>
    <row r="17" spans="1:41">
      <c r="A17" s="265" t="s">
        <v>677</v>
      </c>
      <c r="B17" s="265" t="s">
        <v>1212</v>
      </c>
      <c r="C17" s="265">
        <f t="shared" si="0"/>
        <v>3</v>
      </c>
      <c r="D17" s="265" t="s">
        <v>686</v>
      </c>
      <c r="E17" s="265"/>
      <c r="F17" s="265"/>
      <c r="G17" s="265"/>
      <c r="H17" s="265">
        <v>3</v>
      </c>
      <c r="I17" s="265"/>
      <c r="J17" s="91"/>
      <c r="K17" s="265"/>
      <c r="L17" s="265"/>
      <c r="M17" s="224"/>
      <c r="N17" s="224"/>
      <c r="AJ17" s="91">
        <v>186</v>
      </c>
      <c r="AK17" s="91" t="s">
        <v>20</v>
      </c>
      <c r="AL17" s="244" t="s">
        <v>1157</v>
      </c>
      <c r="AM17" s="91" t="s">
        <v>1158</v>
      </c>
      <c r="AN17" s="267" t="s">
        <v>1361</v>
      </c>
      <c r="AO17" s="104">
        <v>40818</v>
      </c>
    </row>
    <row r="18" spans="1:41">
      <c r="A18" s="265" t="s">
        <v>677</v>
      </c>
      <c r="B18" s="243" t="s">
        <v>1277</v>
      </c>
      <c r="C18" s="265">
        <f t="shared" si="0"/>
        <v>11</v>
      </c>
      <c r="D18" s="265" t="s">
        <v>686</v>
      </c>
      <c r="E18" s="265"/>
      <c r="F18" s="265"/>
      <c r="G18" s="265"/>
      <c r="H18" s="265"/>
      <c r="I18" s="265"/>
      <c r="J18" s="265">
        <v>11</v>
      </c>
      <c r="K18" s="265"/>
      <c r="L18" s="265"/>
      <c r="M18" s="224"/>
      <c r="N18" s="224"/>
      <c r="AJ18" s="91">
        <v>187</v>
      </c>
      <c r="AK18" s="91" t="s">
        <v>20</v>
      </c>
      <c r="AL18" s="244" t="s">
        <v>1157</v>
      </c>
      <c r="AM18" s="91" t="s">
        <v>1158</v>
      </c>
      <c r="AN18" s="267" t="s">
        <v>1361</v>
      </c>
      <c r="AO18" s="104">
        <v>40818</v>
      </c>
    </row>
    <row r="19" spans="1:41">
      <c r="A19" s="265" t="s">
        <v>677</v>
      </c>
      <c r="B19" s="265" t="s">
        <v>1213</v>
      </c>
      <c r="C19" s="265">
        <f t="shared" si="0"/>
        <v>296</v>
      </c>
      <c r="D19" s="265" t="s">
        <v>686</v>
      </c>
      <c r="E19" s="265"/>
      <c r="F19" s="265"/>
      <c r="G19" s="265"/>
      <c r="H19" s="265">
        <f>13+65+8+70</f>
        <v>156</v>
      </c>
      <c r="I19" s="265"/>
      <c r="J19" s="265">
        <v>37</v>
      </c>
      <c r="K19" s="91">
        <v>52</v>
      </c>
      <c r="L19" s="265">
        <v>51</v>
      </c>
      <c r="AJ19" s="91">
        <v>188</v>
      </c>
      <c r="AK19" s="91" t="s">
        <v>137</v>
      </c>
      <c r="AL19" s="244" t="s">
        <v>1303</v>
      </c>
      <c r="AM19" s="91" t="s">
        <v>1304</v>
      </c>
      <c r="AN19" s="267" t="s">
        <v>1361</v>
      </c>
      <c r="AO19" s="104">
        <v>40818</v>
      </c>
    </row>
    <row r="20" spans="1:41">
      <c r="A20" s="271" t="s">
        <v>831</v>
      </c>
      <c r="B20" s="84" t="s">
        <v>1203</v>
      </c>
      <c r="C20" s="265">
        <f t="shared" si="0"/>
        <v>48</v>
      </c>
      <c r="D20" s="265" t="s">
        <v>1259</v>
      </c>
      <c r="E20" s="265"/>
      <c r="F20" s="265"/>
      <c r="G20" s="265"/>
      <c r="H20" s="265">
        <v>2</v>
      </c>
      <c r="I20" s="265"/>
      <c r="J20" s="265"/>
      <c r="K20" s="265">
        <v>46</v>
      </c>
      <c r="L20" s="265"/>
      <c r="AJ20" s="91">
        <v>189</v>
      </c>
      <c r="AK20" s="91" t="s">
        <v>137</v>
      </c>
      <c r="AL20" s="244" t="s">
        <v>1303</v>
      </c>
      <c r="AM20" s="91" t="s">
        <v>1304</v>
      </c>
      <c r="AN20" s="267" t="s">
        <v>1361</v>
      </c>
      <c r="AO20" s="104">
        <v>40818</v>
      </c>
    </row>
    <row r="21" spans="1:41">
      <c r="A21" s="265" t="s">
        <v>831</v>
      </c>
      <c r="B21" s="84" t="s">
        <v>1205</v>
      </c>
      <c r="C21" s="265">
        <f t="shared" si="0"/>
        <v>13</v>
      </c>
      <c r="D21" s="265" t="s">
        <v>1259</v>
      </c>
      <c r="E21" s="265"/>
      <c r="F21" s="265"/>
      <c r="G21" s="265"/>
      <c r="H21" s="265"/>
      <c r="I21" s="265"/>
      <c r="J21" s="265"/>
      <c r="K21" s="265">
        <v>12</v>
      </c>
      <c r="L21" s="265">
        <v>1</v>
      </c>
      <c r="M21" s="224"/>
      <c r="N21" s="224"/>
      <c r="AJ21" s="91">
        <v>190</v>
      </c>
      <c r="AK21" s="91" t="s">
        <v>137</v>
      </c>
      <c r="AL21" s="244" t="s">
        <v>1303</v>
      </c>
      <c r="AM21" s="91" t="s">
        <v>1304</v>
      </c>
      <c r="AN21" s="267" t="s">
        <v>1361</v>
      </c>
      <c r="AO21" s="104">
        <v>40818</v>
      </c>
    </row>
    <row r="22" spans="1:41">
      <c r="A22" s="265" t="s">
        <v>831</v>
      </c>
      <c r="B22" s="84" t="s">
        <v>1204</v>
      </c>
      <c r="C22" s="265">
        <f t="shared" si="0"/>
        <v>8</v>
      </c>
      <c r="D22" s="265" t="s">
        <v>1259</v>
      </c>
      <c r="E22" s="265"/>
      <c r="F22" s="265"/>
      <c r="G22" s="265"/>
      <c r="H22" s="265">
        <v>8</v>
      </c>
      <c r="I22" s="265"/>
      <c r="J22" s="265"/>
      <c r="K22" s="265"/>
      <c r="L22" s="265"/>
      <c r="M22" s="224"/>
      <c r="N22" s="224"/>
      <c r="AJ22" s="91">
        <v>191</v>
      </c>
      <c r="AK22" s="91" t="s">
        <v>1103</v>
      </c>
      <c r="AL22" s="244" t="s">
        <v>1305</v>
      </c>
      <c r="AM22" s="91" t="s">
        <v>1105</v>
      </c>
      <c r="AN22" s="267" t="s">
        <v>1361</v>
      </c>
      <c r="AO22" s="104">
        <v>40820</v>
      </c>
    </row>
    <row r="23" spans="1:41">
      <c r="A23" s="265" t="s">
        <v>832</v>
      </c>
      <c r="B23" s="84" t="s">
        <v>1215</v>
      </c>
      <c r="C23" s="265">
        <f t="shared" si="0"/>
        <v>24</v>
      </c>
      <c r="D23" s="265" t="s">
        <v>1259</v>
      </c>
      <c r="E23" s="265"/>
      <c r="F23" s="265"/>
      <c r="G23" s="265"/>
      <c r="H23" s="265">
        <v>5</v>
      </c>
      <c r="I23" s="265"/>
      <c r="J23" s="265">
        <v>9</v>
      </c>
      <c r="K23" s="265">
        <v>4</v>
      </c>
      <c r="L23" s="265">
        <v>6</v>
      </c>
      <c r="M23" s="224"/>
      <c r="N23" s="224"/>
      <c r="AJ23" s="91">
        <v>192</v>
      </c>
      <c r="AK23" s="91" t="s">
        <v>1103</v>
      </c>
      <c r="AL23" s="244" t="s">
        <v>1305</v>
      </c>
      <c r="AM23" s="91" t="s">
        <v>1105</v>
      </c>
      <c r="AN23" s="267" t="s">
        <v>1361</v>
      </c>
      <c r="AO23" s="104">
        <v>40820</v>
      </c>
    </row>
    <row r="24" spans="1:41">
      <c r="A24" s="265" t="s">
        <v>768</v>
      </c>
      <c r="B24" s="265" t="s">
        <v>1216</v>
      </c>
      <c r="C24" s="265">
        <f t="shared" si="0"/>
        <v>38</v>
      </c>
      <c r="D24" s="265" t="s">
        <v>686</v>
      </c>
      <c r="E24" s="265"/>
      <c r="F24" s="265"/>
      <c r="G24" s="265"/>
      <c r="H24" s="265"/>
      <c r="I24" s="265"/>
      <c r="J24" s="265">
        <v>12</v>
      </c>
      <c r="K24" s="91"/>
      <c r="L24" s="265">
        <v>26</v>
      </c>
      <c r="M24" s="224"/>
      <c r="N24" s="224"/>
      <c r="AJ24" s="91">
        <v>193</v>
      </c>
      <c r="AK24" s="91" t="s">
        <v>1103</v>
      </c>
      <c r="AL24" s="244" t="s">
        <v>1305</v>
      </c>
      <c r="AM24" s="91" t="s">
        <v>1105</v>
      </c>
      <c r="AN24" s="267" t="s">
        <v>1361</v>
      </c>
      <c r="AO24" s="104">
        <v>40820</v>
      </c>
    </row>
    <row r="25" spans="1:41">
      <c r="A25" s="265" t="s">
        <v>675</v>
      </c>
      <c r="B25" s="84" t="s">
        <v>1278</v>
      </c>
      <c r="C25" s="265">
        <f t="shared" si="0"/>
        <v>14</v>
      </c>
      <c r="D25" s="265" t="s">
        <v>686</v>
      </c>
      <c r="E25" s="265"/>
      <c r="F25" s="265"/>
      <c r="G25" s="265"/>
      <c r="H25" s="265"/>
      <c r="I25" s="265"/>
      <c r="J25" s="91"/>
      <c r="K25" s="265"/>
      <c r="L25" s="265">
        <v>14</v>
      </c>
      <c r="M25" s="224"/>
      <c r="N25" s="224"/>
      <c r="AJ25" s="91">
        <v>194</v>
      </c>
      <c r="AK25" s="91" t="s">
        <v>1103</v>
      </c>
      <c r="AL25" s="244" t="s">
        <v>1305</v>
      </c>
      <c r="AM25" s="91" t="s">
        <v>1105</v>
      </c>
      <c r="AN25" s="267" t="s">
        <v>1361</v>
      </c>
      <c r="AO25" s="104">
        <v>40820</v>
      </c>
    </row>
    <row r="26" spans="1:41">
      <c r="A26" s="265" t="s">
        <v>675</v>
      </c>
      <c r="B26" s="265" t="s">
        <v>1217</v>
      </c>
      <c r="C26" s="265">
        <f t="shared" si="0"/>
        <v>63</v>
      </c>
      <c r="D26" s="265" t="s">
        <v>686</v>
      </c>
      <c r="E26" s="265"/>
      <c r="F26" s="265"/>
      <c r="G26" s="265"/>
      <c r="H26" s="265"/>
      <c r="I26" s="265"/>
      <c r="J26" s="91"/>
      <c r="K26" s="265"/>
      <c r="L26" s="265">
        <v>63</v>
      </c>
      <c r="M26" s="224"/>
      <c r="N26" s="224"/>
      <c r="AJ26" s="91">
        <v>195</v>
      </c>
      <c r="AK26" s="91" t="s">
        <v>218</v>
      </c>
      <c r="AL26" s="244" t="s">
        <v>1306</v>
      </c>
      <c r="AM26" s="91" t="s">
        <v>1307</v>
      </c>
      <c r="AN26" s="267" t="s">
        <v>1361</v>
      </c>
      <c r="AO26" s="104">
        <v>40823</v>
      </c>
    </row>
    <row r="27" spans="1:41">
      <c r="A27" s="265" t="s">
        <v>674</v>
      </c>
      <c r="B27" s="265" t="s">
        <v>1218</v>
      </c>
      <c r="C27" s="265">
        <f t="shared" si="0"/>
        <v>324</v>
      </c>
      <c r="D27" s="265" t="s">
        <v>686</v>
      </c>
      <c r="E27" s="265"/>
      <c r="F27" s="265"/>
      <c r="G27" s="265"/>
      <c r="H27" s="265">
        <v>35</v>
      </c>
      <c r="I27" s="265"/>
      <c r="J27" s="265"/>
      <c r="K27" s="265">
        <v>15</v>
      </c>
      <c r="L27" s="265">
        <v>274</v>
      </c>
      <c r="M27" s="224"/>
      <c r="N27" s="224"/>
      <c r="AJ27" s="91">
        <v>196</v>
      </c>
      <c r="AK27" s="91" t="s">
        <v>218</v>
      </c>
      <c r="AL27" s="244" t="s">
        <v>1306</v>
      </c>
      <c r="AM27" s="91" t="s">
        <v>1307</v>
      </c>
      <c r="AN27" s="267" t="s">
        <v>1361</v>
      </c>
      <c r="AO27" s="104">
        <v>40823</v>
      </c>
    </row>
    <row r="28" spans="1:41">
      <c r="A28" s="265" t="s">
        <v>674</v>
      </c>
      <c r="B28" s="245" t="s">
        <v>1279</v>
      </c>
      <c r="C28" s="265">
        <f t="shared" si="0"/>
        <v>100</v>
      </c>
      <c r="D28" s="265" t="s">
        <v>686</v>
      </c>
      <c r="E28" s="265"/>
      <c r="F28" s="265"/>
      <c r="G28" s="265"/>
      <c r="H28" s="265">
        <v>57</v>
      </c>
      <c r="I28" s="265"/>
      <c r="J28" s="91"/>
      <c r="K28" s="265"/>
      <c r="L28" s="91">
        <v>43</v>
      </c>
      <c r="M28" s="224"/>
      <c r="N28" s="224"/>
      <c r="AJ28" s="91">
        <v>197</v>
      </c>
      <c r="AK28" s="91" t="s">
        <v>218</v>
      </c>
      <c r="AL28" s="244" t="s">
        <v>1306</v>
      </c>
      <c r="AM28" s="91" t="s">
        <v>1307</v>
      </c>
      <c r="AN28" s="267" t="s">
        <v>1361</v>
      </c>
      <c r="AO28" s="104">
        <v>40823</v>
      </c>
    </row>
    <row r="29" spans="1:41">
      <c r="A29" s="265" t="s">
        <v>674</v>
      </c>
      <c r="B29" s="265" t="s">
        <v>1221</v>
      </c>
      <c r="C29" s="265">
        <f t="shared" si="0"/>
        <v>302</v>
      </c>
      <c r="D29" s="265" t="s">
        <v>686</v>
      </c>
      <c r="E29" s="265"/>
      <c r="F29" s="265"/>
      <c r="G29" s="265">
        <v>35</v>
      </c>
      <c r="H29" s="265"/>
      <c r="I29" s="265">
        <v>195</v>
      </c>
      <c r="J29" s="265">
        <v>52</v>
      </c>
      <c r="K29" s="91">
        <v>20</v>
      </c>
      <c r="L29" s="91"/>
      <c r="M29" s="224"/>
      <c r="N29" s="224"/>
      <c r="AJ29" s="91">
        <v>198</v>
      </c>
      <c r="AK29" s="91" t="s">
        <v>114</v>
      </c>
      <c r="AL29" s="244" t="s">
        <v>1019</v>
      </c>
      <c r="AM29" s="91" t="s">
        <v>1308</v>
      </c>
      <c r="AN29" s="267" t="s">
        <v>1361</v>
      </c>
      <c r="AO29" s="104">
        <v>40823</v>
      </c>
    </row>
    <row r="30" spans="1:41">
      <c r="A30" s="265" t="s">
        <v>674</v>
      </c>
      <c r="B30" s="265" t="s">
        <v>1222</v>
      </c>
      <c r="C30" s="265">
        <f t="shared" si="0"/>
        <v>75</v>
      </c>
      <c r="D30" s="265" t="s">
        <v>686</v>
      </c>
      <c r="E30" s="265"/>
      <c r="F30" s="265"/>
      <c r="G30" s="265"/>
      <c r="H30" s="265">
        <v>30</v>
      </c>
      <c r="I30" s="265"/>
      <c r="J30" s="91">
        <v>25</v>
      </c>
      <c r="K30" s="265"/>
      <c r="L30" s="91">
        <v>20</v>
      </c>
      <c r="M30" s="224"/>
      <c r="N30" s="224"/>
      <c r="AJ30" s="91">
        <v>199</v>
      </c>
      <c r="AK30" s="91" t="s">
        <v>128</v>
      </c>
      <c r="AL30" s="244" t="s">
        <v>1309</v>
      </c>
      <c r="AM30" s="91" t="s">
        <v>1310</v>
      </c>
      <c r="AN30" s="267" t="s">
        <v>1361</v>
      </c>
      <c r="AO30" s="104">
        <v>40823</v>
      </c>
    </row>
    <row r="31" spans="1:41">
      <c r="A31" s="91" t="s">
        <v>674</v>
      </c>
      <c r="B31" s="84" t="s">
        <v>182</v>
      </c>
      <c r="C31" s="265">
        <f t="shared" si="0"/>
        <v>285</v>
      </c>
      <c r="D31" s="265" t="s">
        <v>686</v>
      </c>
      <c r="E31" s="259"/>
      <c r="F31" s="259"/>
      <c r="G31" s="259"/>
      <c r="H31" s="265">
        <v>100</v>
      </c>
      <c r="I31" s="265"/>
      <c r="J31" s="265">
        <v>140</v>
      </c>
      <c r="K31" s="265">
        <v>45</v>
      </c>
      <c r="L31" s="259"/>
      <c r="M31" s="224"/>
      <c r="N31" s="224"/>
      <c r="AJ31" s="91">
        <v>200</v>
      </c>
      <c r="AK31" s="91" t="s">
        <v>175</v>
      </c>
      <c r="AL31" s="244" t="s">
        <v>1311</v>
      </c>
      <c r="AM31" s="91" t="s">
        <v>1312</v>
      </c>
      <c r="AN31" s="267" t="s">
        <v>1361</v>
      </c>
      <c r="AO31" s="104">
        <v>40823</v>
      </c>
    </row>
    <row r="32" spans="1:41">
      <c r="A32" s="265" t="s">
        <v>674</v>
      </c>
      <c r="B32" s="245" t="s">
        <v>1260</v>
      </c>
      <c r="C32" s="265">
        <f t="shared" si="0"/>
        <v>3417</v>
      </c>
      <c r="D32" s="265" t="s">
        <v>686</v>
      </c>
      <c r="E32" s="265"/>
      <c r="F32" s="265"/>
      <c r="G32" s="265"/>
      <c r="H32" s="265">
        <f>150+100</f>
        <v>250</v>
      </c>
      <c r="I32" s="265">
        <v>116</v>
      </c>
      <c r="J32" s="265">
        <f>293+85</f>
        <v>378</v>
      </c>
      <c r="K32" s="265">
        <f>350+85</f>
        <v>435</v>
      </c>
      <c r="L32" s="265">
        <f>882+1356</f>
        <v>2238</v>
      </c>
      <c r="M32" s="224"/>
      <c r="N32" s="224"/>
      <c r="AJ32" s="91">
        <v>201</v>
      </c>
      <c r="AK32" s="91" t="s">
        <v>175</v>
      </c>
      <c r="AL32" s="244" t="s">
        <v>1311</v>
      </c>
      <c r="AM32" s="91" t="s">
        <v>1312</v>
      </c>
      <c r="AN32" s="267" t="s">
        <v>1361</v>
      </c>
      <c r="AO32" s="104">
        <v>40823</v>
      </c>
    </row>
    <row r="33" spans="1:41">
      <c r="A33" s="91" t="s">
        <v>674</v>
      </c>
      <c r="B33" s="244" t="s">
        <v>1280</v>
      </c>
      <c r="C33" s="265">
        <f t="shared" si="0"/>
        <v>170</v>
      </c>
      <c r="D33" s="265" t="s">
        <v>686</v>
      </c>
      <c r="E33" s="265"/>
      <c r="F33" s="265"/>
      <c r="G33" s="265"/>
      <c r="H33" s="265"/>
      <c r="I33" s="265"/>
      <c r="J33" s="265">
        <v>170</v>
      </c>
      <c r="K33" s="265"/>
      <c r="L33" s="265"/>
      <c r="M33" s="224"/>
      <c r="N33" s="224"/>
      <c r="AJ33" s="91">
        <v>202</v>
      </c>
      <c r="AK33" s="91" t="s">
        <v>175</v>
      </c>
      <c r="AL33" s="244" t="s">
        <v>1311</v>
      </c>
      <c r="AM33" s="91" t="s">
        <v>1312</v>
      </c>
      <c r="AN33" s="267" t="s">
        <v>1361</v>
      </c>
      <c r="AO33" s="104">
        <v>40823</v>
      </c>
    </row>
    <row r="34" spans="1:41">
      <c r="A34" s="265" t="s">
        <v>674</v>
      </c>
      <c r="B34" s="265" t="s">
        <v>1226</v>
      </c>
      <c r="C34" s="265">
        <f t="shared" si="0"/>
        <v>109</v>
      </c>
      <c r="D34" s="265" t="s">
        <v>686</v>
      </c>
      <c r="E34" s="265"/>
      <c r="F34" s="265">
        <v>16</v>
      </c>
      <c r="G34" s="265">
        <v>16</v>
      </c>
      <c r="H34" s="265">
        <v>4</v>
      </c>
      <c r="I34" s="265"/>
      <c r="J34" s="265">
        <v>25</v>
      </c>
      <c r="K34" s="265">
        <v>3</v>
      </c>
      <c r="L34" s="91">
        <v>45</v>
      </c>
      <c r="M34" s="224"/>
      <c r="N34" s="224"/>
      <c r="AJ34" s="91">
        <v>203</v>
      </c>
      <c r="AK34" s="91" t="s">
        <v>175</v>
      </c>
      <c r="AL34" s="244" t="s">
        <v>1311</v>
      </c>
      <c r="AM34" s="91" t="s">
        <v>1312</v>
      </c>
      <c r="AN34" s="267" t="s">
        <v>1361</v>
      </c>
      <c r="AO34" s="104">
        <v>40823</v>
      </c>
    </row>
    <row r="35" spans="1:41">
      <c r="A35" s="265" t="s">
        <v>674</v>
      </c>
      <c r="B35" s="245" t="s">
        <v>1281</v>
      </c>
      <c r="C35" s="265">
        <f t="shared" ref="C35:C58" si="1">SUM(E35:L35)</f>
        <v>10</v>
      </c>
      <c r="D35" s="265" t="s">
        <v>686</v>
      </c>
      <c r="E35" s="265"/>
      <c r="F35" s="265"/>
      <c r="G35" s="265"/>
      <c r="H35" s="265"/>
      <c r="I35" s="265"/>
      <c r="J35" s="265"/>
      <c r="K35" s="265">
        <v>10</v>
      </c>
      <c r="L35" s="265"/>
      <c r="M35" s="224"/>
      <c r="N35" s="224"/>
      <c r="AJ35" s="91">
        <v>204</v>
      </c>
      <c r="AK35" s="91" t="s">
        <v>175</v>
      </c>
      <c r="AL35" s="244" t="s">
        <v>1311</v>
      </c>
      <c r="AM35" s="91" t="s">
        <v>1312</v>
      </c>
      <c r="AN35" s="267" t="s">
        <v>1361</v>
      </c>
      <c r="AO35" s="104">
        <v>40823</v>
      </c>
    </row>
    <row r="36" spans="1:41">
      <c r="A36" s="265" t="s">
        <v>674</v>
      </c>
      <c r="B36" s="245" t="s">
        <v>1282</v>
      </c>
      <c r="C36" s="265">
        <f t="shared" si="1"/>
        <v>14</v>
      </c>
      <c r="D36" s="265" t="s">
        <v>686</v>
      </c>
      <c r="E36" s="265"/>
      <c r="F36" s="265"/>
      <c r="G36" s="265"/>
      <c r="H36" s="265"/>
      <c r="I36" s="265"/>
      <c r="J36" s="265"/>
      <c r="K36" s="265"/>
      <c r="L36" s="265">
        <v>14</v>
      </c>
      <c r="M36" s="224"/>
      <c r="N36" s="224"/>
      <c r="AJ36" s="91">
        <v>205</v>
      </c>
      <c r="AK36" s="91" t="s">
        <v>1313</v>
      </c>
      <c r="AL36" s="244" t="s">
        <v>1314</v>
      </c>
      <c r="AM36" s="91" t="s">
        <v>1315</v>
      </c>
      <c r="AN36" s="267" t="s">
        <v>1361</v>
      </c>
      <c r="AO36" s="104">
        <v>40823</v>
      </c>
    </row>
    <row r="37" spans="1:41">
      <c r="A37" s="91" t="s">
        <v>674</v>
      </c>
      <c r="B37" s="244" t="s">
        <v>1229</v>
      </c>
      <c r="C37" s="265">
        <f t="shared" si="1"/>
        <v>448</v>
      </c>
      <c r="D37" s="265" t="s">
        <v>686</v>
      </c>
      <c r="E37" s="265"/>
      <c r="F37" s="265"/>
      <c r="G37" s="265"/>
      <c r="H37" s="265">
        <v>92</v>
      </c>
      <c r="I37" s="265"/>
      <c r="J37" s="265">
        <v>90</v>
      </c>
      <c r="K37" s="265"/>
      <c r="L37" s="265">
        <v>266</v>
      </c>
      <c r="M37" s="224"/>
      <c r="N37" s="224"/>
      <c r="AJ37" s="91">
        <v>206</v>
      </c>
      <c r="AK37" s="91" t="s">
        <v>1313</v>
      </c>
      <c r="AL37" s="244" t="s">
        <v>1314</v>
      </c>
      <c r="AM37" s="91" t="s">
        <v>1315</v>
      </c>
      <c r="AN37" s="267" t="s">
        <v>1361</v>
      </c>
      <c r="AO37" s="104">
        <v>40823</v>
      </c>
    </row>
    <row r="38" spans="1:41">
      <c r="A38" s="91" t="s">
        <v>674</v>
      </c>
      <c r="B38" s="244" t="s">
        <v>1283</v>
      </c>
      <c r="C38" s="265">
        <f t="shared" si="1"/>
        <v>142</v>
      </c>
      <c r="D38" s="265" t="s">
        <v>686</v>
      </c>
      <c r="E38" s="265"/>
      <c r="F38" s="265"/>
      <c r="G38" s="265"/>
      <c r="H38" s="265"/>
      <c r="I38" s="265"/>
      <c r="J38" s="265"/>
      <c r="K38" s="265"/>
      <c r="L38" s="265">
        <v>142</v>
      </c>
      <c r="M38" s="224"/>
      <c r="N38" s="224"/>
      <c r="AJ38" s="91">
        <v>207</v>
      </c>
      <c r="AK38" s="91" t="s">
        <v>1313</v>
      </c>
      <c r="AL38" s="244" t="s">
        <v>1314</v>
      </c>
      <c r="AM38" s="91" t="s">
        <v>1315</v>
      </c>
      <c r="AN38" s="267" t="s">
        <v>1361</v>
      </c>
      <c r="AO38" s="104">
        <v>40823</v>
      </c>
    </row>
    <row r="39" spans="1:41">
      <c r="A39" s="265" t="s">
        <v>674</v>
      </c>
      <c r="B39" s="271" t="s">
        <v>1284</v>
      </c>
      <c r="C39" s="265">
        <f t="shared" si="1"/>
        <v>6</v>
      </c>
      <c r="D39" s="265" t="s">
        <v>686</v>
      </c>
      <c r="E39" s="265"/>
      <c r="F39" s="265"/>
      <c r="G39" s="265"/>
      <c r="H39" s="265"/>
      <c r="I39" s="265"/>
      <c r="J39" s="265"/>
      <c r="K39" s="265"/>
      <c r="L39" s="265">
        <v>6</v>
      </c>
      <c r="M39" s="224"/>
      <c r="N39" s="224"/>
      <c r="AJ39" s="91">
        <v>208</v>
      </c>
      <c r="AK39" s="91" t="s">
        <v>1313</v>
      </c>
      <c r="AL39" s="244" t="s">
        <v>1314</v>
      </c>
      <c r="AM39" s="91" t="s">
        <v>1315</v>
      </c>
      <c r="AN39" s="267" t="s">
        <v>1361</v>
      </c>
      <c r="AO39" s="104">
        <v>40823</v>
      </c>
    </row>
    <row r="40" spans="1:41">
      <c r="A40" s="265" t="s">
        <v>674</v>
      </c>
      <c r="B40" s="265" t="s">
        <v>1232</v>
      </c>
      <c r="C40" s="265">
        <f t="shared" si="1"/>
        <v>599</v>
      </c>
      <c r="D40" s="265" t="s">
        <v>686</v>
      </c>
      <c r="E40" s="265"/>
      <c r="F40" s="265"/>
      <c r="G40" s="265"/>
      <c r="H40" s="265">
        <v>152</v>
      </c>
      <c r="I40" s="265"/>
      <c r="J40" s="265">
        <v>1</v>
      </c>
      <c r="K40" s="265">
        <v>200</v>
      </c>
      <c r="L40" s="91">
        <v>246</v>
      </c>
      <c r="M40" s="224"/>
      <c r="N40" s="224"/>
      <c r="AJ40" s="91">
        <v>209</v>
      </c>
      <c r="AK40" s="91" t="s">
        <v>1313</v>
      </c>
      <c r="AL40" s="244" t="s">
        <v>1314</v>
      </c>
      <c r="AM40" s="91" t="s">
        <v>1315</v>
      </c>
      <c r="AN40" s="267" t="s">
        <v>1361</v>
      </c>
      <c r="AO40" s="104">
        <v>40823</v>
      </c>
    </row>
    <row r="41" spans="1:41">
      <c r="A41" s="265" t="s">
        <v>674</v>
      </c>
      <c r="B41" s="91" t="s">
        <v>1285</v>
      </c>
      <c r="C41" s="265">
        <f t="shared" si="1"/>
        <v>60</v>
      </c>
      <c r="D41" s="265" t="s">
        <v>686</v>
      </c>
      <c r="E41" s="265"/>
      <c r="F41" s="265"/>
      <c r="G41" s="265"/>
      <c r="H41" s="265"/>
      <c r="I41" s="265">
        <v>18</v>
      </c>
      <c r="J41" s="265">
        <v>42</v>
      </c>
      <c r="K41" s="265"/>
      <c r="L41" s="265"/>
      <c r="M41" s="224"/>
      <c r="N41" s="224"/>
      <c r="AJ41" s="91">
        <v>210</v>
      </c>
      <c r="AK41" s="91" t="s">
        <v>143</v>
      </c>
      <c r="AL41" s="244" t="s">
        <v>1316</v>
      </c>
      <c r="AM41" s="91" t="s">
        <v>1317</v>
      </c>
      <c r="AN41" s="267" t="s">
        <v>1361</v>
      </c>
      <c r="AO41" s="104">
        <v>40823</v>
      </c>
    </row>
    <row r="42" spans="1:41">
      <c r="A42" s="265" t="s">
        <v>674</v>
      </c>
      <c r="B42" s="271" t="s">
        <v>1286</v>
      </c>
      <c r="C42" s="265">
        <f t="shared" si="1"/>
        <v>92</v>
      </c>
      <c r="D42" s="265" t="s">
        <v>686</v>
      </c>
      <c r="E42" s="265"/>
      <c r="F42" s="265"/>
      <c r="G42" s="265"/>
      <c r="H42" s="265"/>
      <c r="I42" s="265"/>
      <c r="J42" s="265">
        <v>85</v>
      </c>
      <c r="K42" s="265"/>
      <c r="L42" s="265">
        <v>7</v>
      </c>
      <c r="M42" s="224"/>
      <c r="N42" s="224"/>
      <c r="AJ42" s="91">
        <v>211</v>
      </c>
      <c r="AK42" s="91" t="s">
        <v>143</v>
      </c>
      <c r="AL42" s="244" t="s">
        <v>1316</v>
      </c>
      <c r="AM42" s="91" t="s">
        <v>1317</v>
      </c>
      <c r="AN42" s="267" t="s">
        <v>1361</v>
      </c>
      <c r="AO42" s="104">
        <v>40823</v>
      </c>
    </row>
    <row r="43" spans="1:41">
      <c r="A43" s="265" t="s">
        <v>674</v>
      </c>
      <c r="B43" s="265" t="s">
        <v>1233</v>
      </c>
      <c r="C43" s="265">
        <f t="shared" si="1"/>
        <v>110</v>
      </c>
      <c r="D43" s="265" t="s">
        <v>686</v>
      </c>
      <c r="E43" s="265"/>
      <c r="F43" s="265"/>
      <c r="G43" s="265"/>
      <c r="H43" s="265"/>
      <c r="I43" s="265"/>
      <c r="J43" s="265"/>
      <c r="K43" s="265"/>
      <c r="L43" s="265">
        <v>110</v>
      </c>
      <c r="M43" s="224"/>
      <c r="N43" s="224"/>
      <c r="AJ43" s="91">
        <v>212</v>
      </c>
      <c r="AK43" s="91" t="s">
        <v>158</v>
      </c>
      <c r="AL43" s="244" t="s">
        <v>236</v>
      </c>
      <c r="AM43" s="91" t="s">
        <v>1318</v>
      </c>
      <c r="AN43" s="267" t="s">
        <v>1361</v>
      </c>
      <c r="AO43" s="104">
        <v>40825</v>
      </c>
    </row>
    <row r="44" spans="1:41">
      <c r="A44" s="265" t="s">
        <v>674</v>
      </c>
      <c r="B44" s="265" t="s">
        <v>1287</v>
      </c>
      <c r="C44" s="265">
        <f t="shared" si="1"/>
        <v>160</v>
      </c>
      <c r="D44" s="265" t="s">
        <v>686</v>
      </c>
      <c r="E44" s="265"/>
      <c r="F44" s="265"/>
      <c r="G44" s="265"/>
      <c r="H44" s="265"/>
      <c r="I44" s="265"/>
      <c r="J44" s="265"/>
      <c r="K44" s="265"/>
      <c r="L44" s="265">
        <f>50+50+60</f>
        <v>160</v>
      </c>
      <c r="M44" s="224"/>
      <c r="N44" s="224"/>
      <c r="AJ44" s="91">
        <v>213</v>
      </c>
      <c r="AK44" s="91" t="s">
        <v>218</v>
      </c>
      <c r="AL44" s="244" t="s">
        <v>1319</v>
      </c>
      <c r="AM44" s="91" t="s">
        <v>1320</v>
      </c>
      <c r="AN44" s="267" t="s">
        <v>1361</v>
      </c>
      <c r="AO44" s="104">
        <v>40825</v>
      </c>
    </row>
    <row r="45" spans="1:41">
      <c r="A45" s="91" t="s">
        <v>674</v>
      </c>
      <c r="B45" s="265" t="s">
        <v>1237</v>
      </c>
      <c r="C45" s="265">
        <f t="shared" si="1"/>
        <v>8</v>
      </c>
      <c r="D45" s="265" t="s">
        <v>686</v>
      </c>
      <c r="E45" s="265"/>
      <c r="F45" s="265"/>
      <c r="G45" s="265"/>
      <c r="H45" s="265"/>
      <c r="I45" s="265"/>
      <c r="J45" s="265"/>
      <c r="K45" s="265"/>
      <c r="L45" s="265">
        <v>8</v>
      </c>
      <c r="M45" s="224"/>
      <c r="N45" s="224"/>
      <c r="AJ45" s="91">
        <v>214</v>
      </c>
      <c r="AK45" s="91" t="s">
        <v>218</v>
      </c>
      <c r="AL45" s="244" t="s">
        <v>1319</v>
      </c>
      <c r="AM45" s="91" t="s">
        <v>1320</v>
      </c>
      <c r="AN45" s="267" t="s">
        <v>1361</v>
      </c>
      <c r="AO45" s="104">
        <v>40825</v>
      </c>
    </row>
    <row r="46" spans="1:41">
      <c r="A46" s="91" t="s">
        <v>674</v>
      </c>
      <c r="B46" s="244" t="s">
        <v>1288</v>
      </c>
      <c r="C46" s="265">
        <f t="shared" si="1"/>
        <v>110</v>
      </c>
      <c r="D46" s="265" t="s">
        <v>686</v>
      </c>
      <c r="E46" s="265"/>
      <c r="F46" s="265"/>
      <c r="G46" s="265"/>
      <c r="H46" s="265"/>
      <c r="I46" s="265"/>
      <c r="J46" s="265"/>
      <c r="K46" s="265"/>
      <c r="L46" s="265">
        <v>110</v>
      </c>
      <c r="M46" s="224"/>
      <c r="N46" s="224"/>
      <c r="AJ46" s="91">
        <v>215</v>
      </c>
      <c r="AK46" s="91" t="s">
        <v>218</v>
      </c>
      <c r="AL46" s="244" t="s">
        <v>1319</v>
      </c>
      <c r="AM46" s="91" t="s">
        <v>1320</v>
      </c>
      <c r="AN46" s="267" t="s">
        <v>1361</v>
      </c>
      <c r="AO46" s="104">
        <v>40825</v>
      </c>
    </row>
    <row r="47" spans="1:41">
      <c r="A47" s="265" t="s">
        <v>676</v>
      </c>
      <c r="B47" s="91" t="s">
        <v>1289</v>
      </c>
      <c r="C47" s="265">
        <f t="shared" si="1"/>
        <v>500</v>
      </c>
      <c r="D47" s="265" t="s">
        <v>686</v>
      </c>
      <c r="E47" s="265"/>
      <c r="F47" s="265"/>
      <c r="G47" s="265"/>
      <c r="H47" s="265"/>
      <c r="I47" s="265"/>
      <c r="J47" s="265"/>
      <c r="K47" s="265">
        <v>500</v>
      </c>
      <c r="L47" s="265"/>
      <c r="M47" s="224"/>
      <c r="N47" s="224"/>
      <c r="AJ47" s="91">
        <v>216</v>
      </c>
      <c r="AK47" s="91" t="s">
        <v>12</v>
      </c>
      <c r="AL47" s="244" t="s">
        <v>1321</v>
      </c>
      <c r="AM47" s="91" t="s">
        <v>1322</v>
      </c>
      <c r="AN47" s="267" t="s">
        <v>1361</v>
      </c>
      <c r="AO47" s="104">
        <v>40825</v>
      </c>
    </row>
    <row r="48" spans="1:41">
      <c r="A48" s="265" t="s">
        <v>676</v>
      </c>
      <c r="B48" s="243" t="s">
        <v>1290</v>
      </c>
      <c r="C48" s="265">
        <f t="shared" si="1"/>
        <v>200</v>
      </c>
      <c r="D48" s="265" t="s">
        <v>686</v>
      </c>
      <c r="E48" s="265"/>
      <c r="F48" s="265"/>
      <c r="G48" s="265"/>
      <c r="H48" s="265">
        <v>200</v>
      </c>
      <c r="I48" s="265"/>
      <c r="J48" s="265"/>
      <c r="K48" s="265"/>
      <c r="L48" s="265"/>
      <c r="M48" s="224"/>
      <c r="N48" s="224"/>
      <c r="AJ48" s="91">
        <v>217</v>
      </c>
      <c r="AK48" s="91" t="s">
        <v>12</v>
      </c>
      <c r="AL48" s="244" t="s">
        <v>1321</v>
      </c>
      <c r="AM48" s="91" t="s">
        <v>1322</v>
      </c>
      <c r="AN48" s="267" t="s">
        <v>1361</v>
      </c>
      <c r="AO48" s="104">
        <v>40825</v>
      </c>
    </row>
    <row r="49" spans="1:41">
      <c r="A49" s="265" t="s">
        <v>676</v>
      </c>
      <c r="B49" s="243" t="s">
        <v>1291</v>
      </c>
      <c r="C49" s="265">
        <f t="shared" si="1"/>
        <v>20</v>
      </c>
      <c r="D49" s="265" t="s">
        <v>686</v>
      </c>
      <c r="E49" s="265"/>
      <c r="F49" s="265"/>
      <c r="G49" s="265"/>
      <c r="H49" s="265"/>
      <c r="I49" s="265"/>
      <c r="J49" s="265"/>
      <c r="K49" s="265"/>
      <c r="L49" s="265">
        <v>20</v>
      </c>
      <c r="M49" s="224"/>
      <c r="N49" s="224"/>
      <c r="AJ49" s="91">
        <v>218</v>
      </c>
      <c r="AK49" s="91" t="s">
        <v>12</v>
      </c>
      <c r="AL49" s="244" t="s">
        <v>1321</v>
      </c>
      <c r="AM49" s="91" t="s">
        <v>1322</v>
      </c>
      <c r="AN49" s="267" t="s">
        <v>1361</v>
      </c>
      <c r="AO49" s="104">
        <v>40825</v>
      </c>
    </row>
    <row r="50" spans="1:41">
      <c r="A50" s="265" t="s">
        <v>676</v>
      </c>
      <c r="B50" s="265" t="s">
        <v>1246</v>
      </c>
      <c r="C50" s="265">
        <f t="shared" si="1"/>
        <v>135</v>
      </c>
      <c r="D50" s="265" t="s">
        <v>686</v>
      </c>
      <c r="E50" s="265"/>
      <c r="F50" s="265"/>
      <c r="G50" s="265"/>
      <c r="H50" s="265">
        <v>79</v>
      </c>
      <c r="I50" s="265"/>
      <c r="J50" s="265"/>
      <c r="K50" s="265">
        <v>30</v>
      </c>
      <c r="L50" s="265">
        <v>26</v>
      </c>
      <c r="M50" s="224"/>
      <c r="N50" s="224"/>
      <c r="AJ50" s="91">
        <v>219</v>
      </c>
      <c r="AK50" s="91" t="s">
        <v>137</v>
      </c>
      <c r="AL50" s="244" t="s">
        <v>1323</v>
      </c>
      <c r="AM50" s="91" t="s">
        <v>1324</v>
      </c>
      <c r="AN50" s="267" t="s">
        <v>1361</v>
      </c>
      <c r="AO50" s="104">
        <v>40825</v>
      </c>
    </row>
    <row r="51" spans="1:41">
      <c r="A51" s="265" t="s">
        <v>676</v>
      </c>
      <c r="B51" s="91" t="s">
        <v>1292</v>
      </c>
      <c r="C51" s="265">
        <f t="shared" si="1"/>
        <v>22</v>
      </c>
      <c r="D51" s="265" t="s">
        <v>686</v>
      </c>
      <c r="E51" s="265"/>
      <c r="F51" s="265"/>
      <c r="G51" s="265"/>
      <c r="H51" s="265"/>
      <c r="I51" s="265"/>
      <c r="J51" s="265"/>
      <c r="K51" s="265">
        <v>22</v>
      </c>
      <c r="L51" s="265"/>
      <c r="M51" s="224"/>
      <c r="N51" s="224"/>
      <c r="AJ51" s="91">
        <v>220</v>
      </c>
      <c r="AK51" s="91" t="s">
        <v>137</v>
      </c>
      <c r="AL51" s="244" t="s">
        <v>1323</v>
      </c>
      <c r="AM51" s="91" t="s">
        <v>1324</v>
      </c>
      <c r="AN51" s="267" t="s">
        <v>1361</v>
      </c>
      <c r="AO51" s="104">
        <v>40825</v>
      </c>
    </row>
    <row r="52" spans="1:41">
      <c r="A52" s="265" t="s">
        <v>673</v>
      </c>
      <c r="B52" s="265" t="s">
        <v>1248</v>
      </c>
      <c r="C52" s="265">
        <f t="shared" si="1"/>
        <v>62</v>
      </c>
      <c r="D52" s="265" t="s">
        <v>686</v>
      </c>
      <c r="E52" s="265"/>
      <c r="F52" s="265"/>
      <c r="G52" s="265"/>
      <c r="H52" s="265"/>
      <c r="I52" s="265"/>
      <c r="J52" s="265">
        <v>7</v>
      </c>
      <c r="K52" s="265"/>
      <c r="L52" s="91">
        <v>55</v>
      </c>
      <c r="M52" s="224"/>
      <c r="N52" s="224"/>
      <c r="AJ52" s="91">
        <v>221</v>
      </c>
      <c r="AK52" s="91" t="s">
        <v>137</v>
      </c>
      <c r="AL52" s="244" t="s">
        <v>1323</v>
      </c>
      <c r="AM52" s="91" t="s">
        <v>1324</v>
      </c>
      <c r="AN52" s="267" t="s">
        <v>1361</v>
      </c>
      <c r="AO52" s="104">
        <v>40825</v>
      </c>
    </row>
    <row r="53" spans="1:41">
      <c r="A53" s="265" t="s">
        <v>673</v>
      </c>
      <c r="B53" s="265" t="s">
        <v>1249</v>
      </c>
      <c r="C53" s="265">
        <f t="shared" si="1"/>
        <v>205</v>
      </c>
      <c r="D53" s="265" t="s">
        <v>686</v>
      </c>
      <c r="E53" s="265"/>
      <c r="F53" s="265"/>
      <c r="G53" s="265"/>
      <c r="H53" s="265"/>
      <c r="I53" s="91"/>
      <c r="J53" s="271">
        <v>205</v>
      </c>
      <c r="K53" s="265"/>
      <c r="L53" s="91"/>
      <c r="M53" s="224"/>
      <c r="N53" s="224"/>
      <c r="AJ53" s="91">
        <v>222</v>
      </c>
      <c r="AK53" s="91" t="s">
        <v>137</v>
      </c>
      <c r="AL53" s="244" t="s">
        <v>1323</v>
      </c>
      <c r="AM53" s="91" t="s">
        <v>1324</v>
      </c>
      <c r="AN53" s="267" t="s">
        <v>1361</v>
      </c>
      <c r="AO53" s="104">
        <v>40825</v>
      </c>
    </row>
    <row r="54" spans="1:41">
      <c r="A54" s="265" t="s">
        <v>673</v>
      </c>
      <c r="B54" s="265" t="s">
        <v>1293</v>
      </c>
      <c r="C54" s="265">
        <f t="shared" si="1"/>
        <v>168</v>
      </c>
      <c r="D54" s="265" t="s">
        <v>686</v>
      </c>
      <c r="E54" s="265"/>
      <c r="F54" s="265"/>
      <c r="G54" s="265"/>
      <c r="H54" s="265"/>
      <c r="I54" s="91">
        <v>23</v>
      </c>
      <c r="J54" s="265">
        <v>55</v>
      </c>
      <c r="K54" s="265">
        <v>7</v>
      </c>
      <c r="L54" s="91">
        <v>83</v>
      </c>
      <c r="M54" s="224"/>
      <c r="N54" s="224"/>
      <c r="AJ54" s="91">
        <v>223</v>
      </c>
      <c r="AK54" s="91" t="s">
        <v>137</v>
      </c>
      <c r="AL54" s="244" t="s">
        <v>1323</v>
      </c>
      <c r="AM54" s="91" t="s">
        <v>1324</v>
      </c>
      <c r="AN54" s="267" t="s">
        <v>1361</v>
      </c>
      <c r="AO54" s="104">
        <v>40825</v>
      </c>
    </row>
    <row r="55" spans="1:41">
      <c r="A55" s="91" t="s">
        <v>673</v>
      </c>
      <c r="B55" s="91" t="s">
        <v>1235</v>
      </c>
      <c r="C55" s="265">
        <f t="shared" si="1"/>
        <v>135</v>
      </c>
      <c r="D55" s="265" t="s">
        <v>686</v>
      </c>
      <c r="E55" s="265"/>
      <c r="F55" s="265"/>
      <c r="G55" s="265"/>
      <c r="H55" s="265">
        <v>3</v>
      </c>
      <c r="I55" s="265"/>
      <c r="J55" s="265"/>
      <c r="K55" s="265"/>
      <c r="L55" s="265">
        <v>132</v>
      </c>
      <c r="M55" s="224"/>
      <c r="N55" s="224"/>
      <c r="AJ55" s="91">
        <v>224</v>
      </c>
      <c r="AK55" s="91" t="s">
        <v>30</v>
      </c>
      <c r="AL55" s="244" t="s">
        <v>1136</v>
      </c>
      <c r="AM55" s="91" t="s">
        <v>1325</v>
      </c>
      <c r="AN55" s="267" t="s">
        <v>1361</v>
      </c>
      <c r="AO55" s="104">
        <v>40826</v>
      </c>
    </row>
    <row r="56" spans="1:41">
      <c r="A56" s="265" t="s">
        <v>673</v>
      </c>
      <c r="B56" s="265" t="s">
        <v>1252</v>
      </c>
      <c r="C56" s="265">
        <f t="shared" si="1"/>
        <v>50</v>
      </c>
      <c r="D56" s="265" t="s">
        <v>686</v>
      </c>
      <c r="E56" s="265"/>
      <c r="F56" s="265"/>
      <c r="G56" s="265"/>
      <c r="H56" s="265"/>
      <c r="I56" s="91"/>
      <c r="J56" s="265">
        <v>50</v>
      </c>
      <c r="K56" s="265"/>
      <c r="L56" s="91"/>
      <c r="M56" s="224"/>
      <c r="N56" s="224"/>
      <c r="AJ56" s="91">
        <v>225</v>
      </c>
      <c r="AK56" s="91" t="s">
        <v>30</v>
      </c>
      <c r="AL56" s="244" t="s">
        <v>1136</v>
      </c>
      <c r="AM56" s="91" t="s">
        <v>1325</v>
      </c>
      <c r="AN56" s="267" t="s">
        <v>1361</v>
      </c>
      <c r="AO56" s="104">
        <v>40826</v>
      </c>
    </row>
    <row r="57" spans="1:41">
      <c r="A57" s="265" t="s">
        <v>673</v>
      </c>
      <c r="B57" s="84" t="s">
        <v>1294</v>
      </c>
      <c r="C57" s="265">
        <f t="shared" si="1"/>
        <v>20</v>
      </c>
      <c r="D57" s="265" t="s">
        <v>686</v>
      </c>
      <c r="E57" s="265"/>
      <c r="F57" s="265"/>
      <c r="G57" s="265">
        <v>20</v>
      </c>
      <c r="H57" s="265"/>
      <c r="I57" s="91"/>
      <c r="J57" s="265"/>
      <c r="K57" s="265"/>
      <c r="L57" s="91"/>
      <c r="M57" s="224"/>
      <c r="N57" s="224"/>
      <c r="AJ57" s="91">
        <v>226</v>
      </c>
      <c r="AK57" s="91" t="s">
        <v>1099</v>
      </c>
      <c r="AL57" s="244" t="s">
        <v>1100</v>
      </c>
      <c r="AM57" s="91" t="s">
        <v>1326</v>
      </c>
      <c r="AN57" s="267" t="s">
        <v>1361</v>
      </c>
      <c r="AO57" s="104">
        <v>40826</v>
      </c>
    </row>
    <row r="58" spans="1:41">
      <c r="A58" s="273" t="s">
        <v>673</v>
      </c>
      <c r="B58" s="275" t="s">
        <v>1295</v>
      </c>
      <c r="C58" s="273">
        <f t="shared" si="1"/>
        <v>135</v>
      </c>
      <c r="D58" s="273" t="s">
        <v>686</v>
      </c>
      <c r="E58" s="273"/>
      <c r="F58" s="273"/>
      <c r="G58" s="273">
        <v>135</v>
      </c>
      <c r="H58" s="273"/>
      <c r="I58" s="276"/>
      <c r="J58" s="273"/>
      <c r="K58" s="273"/>
      <c r="L58" s="276"/>
      <c r="M58" s="224"/>
      <c r="N58" s="224"/>
      <c r="AJ58" s="91">
        <v>227</v>
      </c>
      <c r="AK58" s="91" t="s">
        <v>171</v>
      </c>
      <c r="AL58" s="244" t="s">
        <v>1327</v>
      </c>
      <c r="AM58" s="91" t="s">
        <v>1328</v>
      </c>
      <c r="AN58" s="267" t="s">
        <v>1361</v>
      </c>
      <c r="AO58" s="104">
        <v>40826</v>
      </c>
    </row>
    <row r="59" spans="1:41">
      <c r="AJ59" s="91">
        <v>228</v>
      </c>
      <c r="AK59" s="91" t="s">
        <v>171</v>
      </c>
      <c r="AL59" s="244" t="s">
        <v>1327</v>
      </c>
      <c r="AM59" s="91" t="s">
        <v>1328</v>
      </c>
      <c r="AN59" s="267" t="s">
        <v>1361</v>
      </c>
      <c r="AO59" s="104">
        <v>40826</v>
      </c>
    </row>
    <row r="60" spans="1:41">
      <c r="AJ60" s="91">
        <v>229</v>
      </c>
      <c r="AK60" s="91" t="s">
        <v>171</v>
      </c>
      <c r="AL60" s="244" t="s">
        <v>1327</v>
      </c>
      <c r="AM60" s="91" t="s">
        <v>1328</v>
      </c>
      <c r="AN60" s="267" t="s">
        <v>1361</v>
      </c>
      <c r="AO60" s="104">
        <v>40826</v>
      </c>
    </row>
    <row r="61" spans="1:41">
      <c r="AJ61" s="91">
        <v>230</v>
      </c>
      <c r="AK61" s="91" t="s">
        <v>171</v>
      </c>
      <c r="AL61" s="244" t="s">
        <v>1327</v>
      </c>
      <c r="AM61" s="91" t="s">
        <v>1328</v>
      </c>
      <c r="AN61" s="267" t="s">
        <v>1361</v>
      </c>
      <c r="AO61" s="104">
        <v>40826</v>
      </c>
    </row>
    <row r="62" spans="1:41">
      <c r="AJ62" s="91">
        <v>231</v>
      </c>
      <c r="AK62" s="91" t="s">
        <v>122</v>
      </c>
      <c r="AL62" s="244" t="s">
        <v>1329</v>
      </c>
      <c r="AM62" s="91" t="s">
        <v>1330</v>
      </c>
      <c r="AN62" s="267" t="s">
        <v>1361</v>
      </c>
      <c r="AO62" s="104">
        <v>40826</v>
      </c>
    </row>
    <row r="63" spans="1:41">
      <c r="AJ63" s="91">
        <v>232</v>
      </c>
      <c r="AK63" s="91" t="s">
        <v>1103</v>
      </c>
      <c r="AL63" s="244" t="s">
        <v>1305</v>
      </c>
      <c r="AM63" s="91" t="s">
        <v>1105</v>
      </c>
      <c r="AN63" s="267" t="s">
        <v>1361</v>
      </c>
      <c r="AO63" s="104">
        <v>40826</v>
      </c>
    </row>
    <row r="64" spans="1:41">
      <c r="AJ64" s="91">
        <v>233</v>
      </c>
      <c r="AK64" s="91" t="s">
        <v>24</v>
      </c>
      <c r="AL64" s="244" t="s">
        <v>1331</v>
      </c>
      <c r="AM64" s="91" t="s">
        <v>1332</v>
      </c>
      <c r="AN64" s="267" t="s">
        <v>1361</v>
      </c>
      <c r="AO64" s="104">
        <v>40826</v>
      </c>
    </row>
    <row r="65" spans="36:41">
      <c r="AJ65" s="91">
        <v>234</v>
      </c>
      <c r="AK65" s="91" t="s">
        <v>24</v>
      </c>
      <c r="AL65" s="244" t="s">
        <v>1331</v>
      </c>
      <c r="AM65" s="91" t="s">
        <v>1332</v>
      </c>
      <c r="AN65" s="267" t="s">
        <v>1361</v>
      </c>
      <c r="AO65" s="104">
        <v>40826</v>
      </c>
    </row>
    <row r="66" spans="36:41">
      <c r="AJ66" s="91">
        <v>235</v>
      </c>
      <c r="AK66" s="91" t="s">
        <v>24</v>
      </c>
      <c r="AL66" s="244" t="s">
        <v>1331</v>
      </c>
      <c r="AM66" s="91" t="s">
        <v>1332</v>
      </c>
      <c r="AN66" s="267" t="s">
        <v>1361</v>
      </c>
      <c r="AO66" s="104">
        <v>40826</v>
      </c>
    </row>
    <row r="67" spans="36:41">
      <c r="AJ67" s="91">
        <v>236</v>
      </c>
      <c r="AK67" s="91" t="s">
        <v>24</v>
      </c>
      <c r="AL67" s="244" t="s">
        <v>1331</v>
      </c>
      <c r="AM67" s="91" t="s">
        <v>1332</v>
      </c>
      <c r="AN67" s="267" t="s">
        <v>1361</v>
      </c>
      <c r="AO67" s="104">
        <v>40826</v>
      </c>
    </row>
    <row r="68" spans="36:41">
      <c r="AJ68" s="91">
        <v>237</v>
      </c>
      <c r="AK68" s="91" t="s">
        <v>24</v>
      </c>
      <c r="AL68" s="244" t="s">
        <v>1333</v>
      </c>
      <c r="AM68" s="91" t="s">
        <v>1334</v>
      </c>
      <c r="AN68" s="267" t="s">
        <v>1361</v>
      </c>
      <c r="AO68" s="104">
        <v>40826</v>
      </c>
    </row>
    <row r="69" spans="36:41">
      <c r="AJ69" s="91">
        <v>238</v>
      </c>
      <c r="AK69" s="91" t="s">
        <v>24</v>
      </c>
      <c r="AL69" s="244" t="s">
        <v>1333</v>
      </c>
      <c r="AM69" s="91" t="s">
        <v>1334</v>
      </c>
      <c r="AN69" s="267" t="s">
        <v>1361</v>
      </c>
      <c r="AO69" s="104">
        <v>40826</v>
      </c>
    </row>
    <row r="70" spans="36:41">
      <c r="AJ70" s="91">
        <v>239</v>
      </c>
      <c r="AK70" s="91" t="s">
        <v>123</v>
      </c>
      <c r="AL70" s="244" t="s">
        <v>1335</v>
      </c>
      <c r="AM70" s="91" t="s">
        <v>1336</v>
      </c>
      <c r="AN70" s="267" t="s">
        <v>1361</v>
      </c>
      <c r="AO70" s="104">
        <v>40826</v>
      </c>
    </row>
    <row r="71" spans="36:41">
      <c r="AJ71" s="91">
        <v>240</v>
      </c>
      <c r="AK71" s="91" t="s">
        <v>1337</v>
      </c>
      <c r="AL71" s="244" t="s">
        <v>1338</v>
      </c>
      <c r="AM71" s="91" t="s">
        <v>1114</v>
      </c>
      <c r="AN71" s="267" t="s">
        <v>1361</v>
      </c>
      <c r="AO71" s="104">
        <v>40826</v>
      </c>
    </row>
    <row r="72" spans="36:41">
      <c r="AJ72" s="91">
        <v>241</v>
      </c>
      <c r="AK72" s="91" t="s">
        <v>1337</v>
      </c>
      <c r="AL72" s="244" t="s">
        <v>1338</v>
      </c>
      <c r="AM72" s="91" t="s">
        <v>1114</v>
      </c>
      <c r="AN72" s="267" t="s">
        <v>1361</v>
      </c>
      <c r="AO72" s="104">
        <v>40826</v>
      </c>
    </row>
    <row r="73" spans="36:41">
      <c r="AJ73" s="91">
        <v>242</v>
      </c>
      <c r="AK73" s="91" t="s">
        <v>1337</v>
      </c>
      <c r="AL73" s="244" t="s">
        <v>1338</v>
      </c>
      <c r="AM73" s="91" t="s">
        <v>1114</v>
      </c>
      <c r="AN73" s="267" t="s">
        <v>1361</v>
      </c>
      <c r="AO73" s="104">
        <v>40826</v>
      </c>
    </row>
    <row r="74" spans="36:41">
      <c r="AJ74" s="91">
        <v>243</v>
      </c>
      <c r="AK74" s="91" t="s">
        <v>1339</v>
      </c>
      <c r="AL74" s="244" t="s">
        <v>812</v>
      </c>
      <c r="AM74" s="91" t="s">
        <v>793</v>
      </c>
      <c r="AN74" s="267" t="s">
        <v>1361</v>
      </c>
      <c r="AO74" s="104">
        <v>40826</v>
      </c>
    </row>
    <row r="75" spans="36:41">
      <c r="AJ75" s="91">
        <v>244</v>
      </c>
      <c r="AK75" s="91" t="s">
        <v>1339</v>
      </c>
      <c r="AL75" s="244" t="s">
        <v>812</v>
      </c>
      <c r="AM75" s="91" t="s">
        <v>793</v>
      </c>
      <c r="AN75" s="267" t="s">
        <v>1361</v>
      </c>
      <c r="AO75" s="104">
        <v>40826</v>
      </c>
    </row>
    <row r="76" spans="36:41">
      <c r="AJ76" s="91">
        <v>245</v>
      </c>
      <c r="AK76" s="91" t="s">
        <v>1339</v>
      </c>
      <c r="AL76" s="244" t="s">
        <v>812</v>
      </c>
      <c r="AM76" s="91" t="s">
        <v>793</v>
      </c>
      <c r="AN76" s="267" t="s">
        <v>1361</v>
      </c>
      <c r="AO76" s="104">
        <v>40826</v>
      </c>
    </row>
    <row r="77" spans="36:41">
      <c r="AJ77" s="91">
        <v>246</v>
      </c>
      <c r="AK77" s="91" t="s">
        <v>95</v>
      </c>
      <c r="AL77" s="244" t="s">
        <v>1340</v>
      </c>
      <c r="AM77" s="91" t="s">
        <v>1341</v>
      </c>
      <c r="AN77" s="267" t="s">
        <v>1361</v>
      </c>
      <c r="AO77" s="104">
        <v>40826</v>
      </c>
    </row>
    <row r="78" spans="36:41">
      <c r="AJ78" s="91">
        <v>247</v>
      </c>
      <c r="AK78" s="91" t="s">
        <v>199</v>
      </c>
      <c r="AL78" s="244" t="s">
        <v>1342</v>
      </c>
      <c r="AM78" s="91" t="s">
        <v>1105</v>
      </c>
      <c r="AN78" s="267" t="s">
        <v>1361</v>
      </c>
      <c r="AO78" s="104">
        <v>40827</v>
      </c>
    </row>
    <row r="79" spans="36:41">
      <c r="AJ79" s="91">
        <v>248</v>
      </c>
      <c r="AK79" s="91" t="s">
        <v>199</v>
      </c>
      <c r="AL79" s="244" t="s">
        <v>1342</v>
      </c>
      <c r="AM79" s="91" t="s">
        <v>1105</v>
      </c>
      <c r="AN79" s="267" t="s">
        <v>1361</v>
      </c>
      <c r="AO79" s="104">
        <v>40827</v>
      </c>
    </row>
    <row r="80" spans="36:41">
      <c r="AJ80" s="91">
        <v>249</v>
      </c>
      <c r="AK80" s="91" t="s">
        <v>137</v>
      </c>
      <c r="AL80" s="244" t="s">
        <v>1343</v>
      </c>
      <c r="AM80" s="91" t="s">
        <v>1344</v>
      </c>
      <c r="AN80" s="267" t="s">
        <v>1361</v>
      </c>
      <c r="AO80" s="104">
        <v>40827</v>
      </c>
    </row>
    <row r="81" spans="36:41">
      <c r="AJ81" s="91">
        <v>250</v>
      </c>
      <c r="AK81" s="91" t="s">
        <v>137</v>
      </c>
      <c r="AL81" s="244" t="s">
        <v>1343</v>
      </c>
      <c r="AM81" s="91" t="s">
        <v>1344</v>
      </c>
      <c r="AN81" s="267" t="s">
        <v>1361</v>
      </c>
      <c r="AO81" s="104">
        <v>40827</v>
      </c>
    </row>
    <row r="82" spans="36:41">
      <c r="AJ82" s="91">
        <v>251</v>
      </c>
      <c r="AK82" s="91" t="s">
        <v>20</v>
      </c>
      <c r="AL82" s="244" t="s">
        <v>1345</v>
      </c>
      <c r="AM82" s="91" t="s">
        <v>1346</v>
      </c>
      <c r="AN82" s="267" t="s">
        <v>1361</v>
      </c>
      <c r="AO82" s="104">
        <v>40827</v>
      </c>
    </row>
    <row r="83" spans="36:41">
      <c r="AJ83" s="91">
        <v>252</v>
      </c>
      <c r="AK83" s="91" t="s">
        <v>20</v>
      </c>
      <c r="AL83" s="244" t="s">
        <v>1345</v>
      </c>
      <c r="AM83" s="91" t="s">
        <v>1346</v>
      </c>
      <c r="AN83" s="267" t="s">
        <v>1361</v>
      </c>
      <c r="AO83" s="104">
        <v>40827</v>
      </c>
    </row>
    <row r="84" spans="36:41">
      <c r="AJ84" s="91">
        <v>253</v>
      </c>
      <c r="AK84" s="91" t="s">
        <v>20</v>
      </c>
      <c r="AL84" s="244" t="s">
        <v>1345</v>
      </c>
      <c r="AM84" s="91" t="s">
        <v>1346</v>
      </c>
      <c r="AN84" s="267" t="s">
        <v>1361</v>
      </c>
      <c r="AO84" s="104">
        <v>40827</v>
      </c>
    </row>
    <row r="85" spans="36:41">
      <c r="AJ85" s="91">
        <v>254</v>
      </c>
      <c r="AK85" s="91" t="s">
        <v>763</v>
      </c>
      <c r="AL85" s="244" t="s">
        <v>1347</v>
      </c>
      <c r="AM85" s="91" t="s">
        <v>1105</v>
      </c>
      <c r="AN85" s="267" t="s">
        <v>1361</v>
      </c>
      <c r="AO85" s="104">
        <v>40827</v>
      </c>
    </row>
    <row r="86" spans="36:41">
      <c r="AJ86" s="91">
        <v>255</v>
      </c>
      <c r="AK86" s="91" t="s">
        <v>763</v>
      </c>
      <c r="AL86" s="244" t="s">
        <v>1347</v>
      </c>
      <c r="AM86" s="91" t="s">
        <v>1105</v>
      </c>
      <c r="AN86" s="267" t="s">
        <v>1361</v>
      </c>
      <c r="AO86" s="104">
        <v>40827</v>
      </c>
    </row>
    <row r="87" spans="36:41">
      <c r="AJ87" s="91">
        <v>256</v>
      </c>
      <c r="AK87" s="91" t="s">
        <v>153</v>
      </c>
      <c r="AL87" s="244" t="s">
        <v>154</v>
      </c>
      <c r="AM87" s="91" t="s">
        <v>1156</v>
      </c>
      <c r="AN87" s="267" t="s">
        <v>1361</v>
      </c>
      <c r="AO87" s="104">
        <v>40827</v>
      </c>
    </row>
    <row r="88" spans="36:41">
      <c r="AJ88" s="91">
        <v>257</v>
      </c>
      <c r="AK88" s="91" t="s">
        <v>153</v>
      </c>
      <c r="AL88" s="244" t="s">
        <v>154</v>
      </c>
      <c r="AM88" s="91" t="s">
        <v>1156</v>
      </c>
      <c r="AN88" s="267" t="s">
        <v>1361</v>
      </c>
      <c r="AO88" s="104">
        <v>40827</v>
      </c>
    </row>
    <row r="89" spans="36:41">
      <c r="AJ89" s="91">
        <v>258</v>
      </c>
      <c r="AK89" s="91" t="s">
        <v>1348</v>
      </c>
      <c r="AL89" s="244" t="s">
        <v>1349</v>
      </c>
      <c r="AM89" s="91" t="s">
        <v>1350</v>
      </c>
      <c r="AN89" s="267" t="s">
        <v>1361</v>
      </c>
      <c r="AO89" s="104">
        <v>40827</v>
      </c>
    </row>
    <row r="90" spans="36:41">
      <c r="AJ90" s="91">
        <v>259</v>
      </c>
      <c r="AK90" s="91" t="s">
        <v>1348</v>
      </c>
      <c r="AL90" s="244" t="s">
        <v>1349</v>
      </c>
      <c r="AM90" s="91" t="s">
        <v>1350</v>
      </c>
      <c r="AN90" s="267" t="s">
        <v>1361</v>
      </c>
      <c r="AO90" s="104">
        <v>40827</v>
      </c>
    </row>
    <row r="91" spans="36:41">
      <c r="AJ91" s="91">
        <v>260</v>
      </c>
      <c r="AK91" s="91" t="s">
        <v>20</v>
      </c>
      <c r="AL91" s="244" t="s">
        <v>1351</v>
      </c>
      <c r="AM91" s="91" t="s">
        <v>1352</v>
      </c>
      <c r="AN91" s="267" t="s">
        <v>1361</v>
      </c>
      <c r="AO91" s="104">
        <v>40827</v>
      </c>
    </row>
    <row r="92" spans="36:41">
      <c r="AJ92" s="91">
        <v>261</v>
      </c>
      <c r="AK92" s="91" t="s">
        <v>13</v>
      </c>
      <c r="AL92" s="244" t="s">
        <v>1353</v>
      </c>
      <c r="AM92" s="91" t="s">
        <v>1354</v>
      </c>
      <c r="AN92" s="267" t="s">
        <v>1361</v>
      </c>
      <c r="AO92" s="104">
        <v>40827</v>
      </c>
    </row>
    <row r="93" spans="36:41">
      <c r="AJ93" s="91">
        <v>262</v>
      </c>
      <c r="AK93" s="91" t="s">
        <v>249</v>
      </c>
      <c r="AL93" s="244" t="s">
        <v>1355</v>
      </c>
      <c r="AM93" s="91" t="s">
        <v>1356</v>
      </c>
      <c r="AN93" s="267" t="s">
        <v>1361</v>
      </c>
      <c r="AO93" s="104">
        <v>40827</v>
      </c>
    </row>
    <row r="94" spans="36:41">
      <c r="AJ94" s="91">
        <v>263</v>
      </c>
      <c r="AK94" s="91" t="s">
        <v>249</v>
      </c>
      <c r="AL94" s="244" t="s">
        <v>1355</v>
      </c>
      <c r="AM94" s="91" t="s">
        <v>1356</v>
      </c>
      <c r="AN94" s="267" t="s">
        <v>1361</v>
      </c>
      <c r="AO94" s="104">
        <v>40827</v>
      </c>
    </row>
    <row r="95" spans="36:41">
      <c r="AJ95" s="91">
        <v>264</v>
      </c>
      <c r="AK95" s="91" t="s">
        <v>143</v>
      </c>
      <c r="AL95" s="244" t="s">
        <v>1357</v>
      </c>
      <c r="AM95" s="91" t="s">
        <v>1358</v>
      </c>
      <c r="AN95" s="267" t="s">
        <v>1361</v>
      </c>
      <c r="AO95" s="104">
        <v>40827</v>
      </c>
    </row>
    <row r="96" spans="36:41">
      <c r="AJ96" s="91">
        <v>265</v>
      </c>
      <c r="AK96" s="91" t="s">
        <v>123</v>
      </c>
      <c r="AL96" s="244" t="s">
        <v>228</v>
      </c>
      <c r="AM96" s="91" t="s">
        <v>1042</v>
      </c>
      <c r="AN96" s="267" t="s">
        <v>1361</v>
      </c>
      <c r="AO96" s="104">
        <v>40827</v>
      </c>
    </row>
    <row r="97" spans="36:41">
      <c r="AJ97" s="91">
        <v>266</v>
      </c>
      <c r="AK97" s="91" t="s">
        <v>123</v>
      </c>
      <c r="AL97" s="244" t="s">
        <v>228</v>
      </c>
      <c r="AM97" s="91" t="s">
        <v>1042</v>
      </c>
      <c r="AN97" s="267" t="s">
        <v>1361</v>
      </c>
      <c r="AO97" s="104">
        <v>40827</v>
      </c>
    </row>
    <row r="98" spans="36:41">
      <c r="AJ98" s="91">
        <v>267</v>
      </c>
      <c r="AK98" s="91" t="s">
        <v>249</v>
      </c>
      <c r="AL98" s="244" t="s">
        <v>1359</v>
      </c>
      <c r="AM98" s="91" t="s">
        <v>1360</v>
      </c>
      <c r="AN98" s="267" t="s">
        <v>1361</v>
      </c>
      <c r="AO98" s="104">
        <v>40827</v>
      </c>
    </row>
    <row r="99" spans="36:41">
      <c r="AJ99" s="91">
        <v>268</v>
      </c>
      <c r="AK99" s="91" t="s">
        <v>249</v>
      </c>
      <c r="AL99" s="244" t="s">
        <v>1359</v>
      </c>
      <c r="AM99" s="91" t="s">
        <v>1360</v>
      </c>
      <c r="AN99" s="267" t="s">
        <v>1361</v>
      </c>
      <c r="AO99" s="104">
        <v>40827</v>
      </c>
    </row>
    <row r="100" spans="36:41">
      <c r="AJ100" s="91">
        <v>269</v>
      </c>
      <c r="AK100" s="91" t="s">
        <v>249</v>
      </c>
      <c r="AL100" s="244" t="s">
        <v>1359</v>
      </c>
      <c r="AM100" s="91" t="s">
        <v>1360</v>
      </c>
      <c r="AN100" s="267" t="s">
        <v>1361</v>
      </c>
      <c r="AO100" s="104">
        <v>40827</v>
      </c>
    </row>
    <row r="101" spans="36:41" ht="15.75" thickBot="1">
      <c r="AJ101" s="100">
        <v>270</v>
      </c>
      <c r="AK101" s="100" t="s">
        <v>249</v>
      </c>
      <c r="AL101" s="241" t="s">
        <v>1359</v>
      </c>
      <c r="AM101" s="100" t="s">
        <v>1360</v>
      </c>
      <c r="AN101" s="268" t="s">
        <v>1361</v>
      </c>
      <c r="AO101" s="106">
        <v>40827</v>
      </c>
    </row>
  </sheetData>
  <mergeCells count="6">
    <mergeCell ref="AJ1:AO1"/>
    <mergeCell ref="A1:N1"/>
    <mergeCell ref="P1:T1"/>
    <mergeCell ref="P8:Q8"/>
    <mergeCell ref="V1:Z1"/>
    <mergeCell ref="AB1:AH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F85"/>
  <sheetViews>
    <sheetView topLeftCell="AI70" workbookViewId="0">
      <selection activeCell="AJ10" sqref="AJ10:AM42"/>
    </sheetView>
  </sheetViews>
  <sheetFormatPr defaultRowHeight="15"/>
  <cols>
    <col min="1" max="1" width="15.28515625" bestFit="1" customWidth="1"/>
    <col min="2" max="2" width="57.140625" bestFit="1" customWidth="1"/>
    <col min="3" max="3" width="9.85546875" bestFit="1" customWidth="1"/>
    <col min="4" max="4" width="2.85546875" bestFit="1" customWidth="1"/>
    <col min="5" max="6" width="3.5703125" bestFit="1" customWidth="1"/>
    <col min="7" max="7" width="2.85546875" bestFit="1" customWidth="1"/>
    <col min="8" max="8" width="3.5703125" bestFit="1" customWidth="1"/>
    <col min="9" max="10" width="2.85546875" bestFit="1" customWidth="1"/>
    <col min="11" max="11" width="4.42578125" bestFit="1" customWidth="1"/>
    <col min="12" max="12" width="2.85546875" bestFit="1" customWidth="1"/>
    <col min="13" max="13" width="3.7109375" bestFit="1" customWidth="1"/>
    <col min="14" max="14" width="9" customWidth="1"/>
    <col min="15" max="15" width="11.7109375" bestFit="1" customWidth="1"/>
    <col min="16" max="16" width="19.28515625" bestFit="1" customWidth="1"/>
    <col min="18" max="18" width="7.28515625" bestFit="1" customWidth="1"/>
    <col min="19" max="27" width="2.85546875" bestFit="1" customWidth="1"/>
    <col min="28" max="28" width="4.42578125" customWidth="1"/>
    <col min="30" max="30" width="14.28515625" bestFit="1" customWidth="1"/>
    <col min="31" max="31" width="22.42578125" bestFit="1" customWidth="1"/>
    <col min="32" max="32" width="13.5703125" bestFit="1" customWidth="1"/>
    <col min="33" max="33" width="14" bestFit="1" customWidth="1"/>
    <col min="34" max="34" width="8.7109375" bestFit="1" customWidth="1"/>
    <col min="36" max="36" width="42.140625" bestFit="1" customWidth="1"/>
    <col min="37" max="37" width="17.140625" bestFit="1" customWidth="1"/>
    <col min="38" max="38" width="9.85546875" bestFit="1" customWidth="1"/>
    <col min="39" max="39" width="10" bestFit="1" customWidth="1"/>
    <col min="40" max="40" width="8.7109375" bestFit="1" customWidth="1"/>
    <col min="46" max="46" width="20.42578125" bestFit="1" customWidth="1"/>
    <col min="50" max="50" width="3.5703125" bestFit="1" customWidth="1"/>
    <col min="51" max="51" width="14.140625" bestFit="1" customWidth="1"/>
    <col min="52" max="52" width="20.42578125" bestFit="1" customWidth="1"/>
    <col min="53" max="53" width="23.5703125" bestFit="1" customWidth="1"/>
    <col min="54" max="54" width="11.85546875" bestFit="1" customWidth="1"/>
    <col min="55" max="55" width="37" bestFit="1" customWidth="1"/>
    <col min="56" max="56" width="8.7109375" bestFit="1" customWidth="1"/>
  </cols>
  <sheetData>
    <row r="1" spans="1:58" ht="15.75" thickBot="1">
      <c r="A1" s="1022" t="s">
        <v>772</v>
      </c>
      <c r="B1" s="1022"/>
      <c r="C1" s="1022"/>
      <c r="D1" s="1022"/>
      <c r="E1" s="1022"/>
      <c r="F1" s="1022"/>
      <c r="G1" s="1022"/>
      <c r="H1" s="1022"/>
      <c r="I1" s="1022"/>
      <c r="J1" s="1022"/>
      <c r="K1" s="1022"/>
      <c r="L1" s="1022"/>
      <c r="M1" s="1022"/>
      <c r="N1" s="300"/>
      <c r="O1" s="1022" t="s">
        <v>1499</v>
      </c>
      <c r="P1" s="1022"/>
      <c r="Q1" s="1022"/>
      <c r="R1" s="1022"/>
      <c r="S1" s="1022"/>
      <c r="T1" s="1022"/>
      <c r="U1" s="1022"/>
      <c r="V1" s="1022"/>
      <c r="W1" s="1022"/>
      <c r="X1" s="1022"/>
      <c r="Y1" s="1022"/>
      <c r="Z1" s="1022"/>
      <c r="AA1" s="1022"/>
      <c r="AB1" s="1022"/>
      <c r="AC1" s="300"/>
      <c r="AD1" s="1015" t="s">
        <v>773</v>
      </c>
      <c r="AE1" s="1015"/>
      <c r="AF1" s="1015"/>
      <c r="AG1" s="1015"/>
      <c r="AH1" s="1015"/>
      <c r="AI1" s="301"/>
      <c r="AJ1" s="1019" t="s">
        <v>774</v>
      </c>
      <c r="AK1" s="1019"/>
      <c r="AL1" s="1019"/>
      <c r="AM1" s="1019"/>
      <c r="AN1" s="1019"/>
      <c r="AO1" s="300"/>
      <c r="AP1" s="1022" t="s">
        <v>775</v>
      </c>
      <c r="AQ1" s="1022"/>
      <c r="AR1" s="1022"/>
      <c r="AS1" s="1022"/>
      <c r="AT1" s="1022"/>
      <c r="AU1" s="1022"/>
      <c r="AV1" s="1022"/>
      <c r="AW1" s="300"/>
      <c r="AX1" s="1022" t="s">
        <v>810</v>
      </c>
      <c r="AY1" s="1022"/>
      <c r="AZ1" s="1022"/>
      <c r="BA1" s="1022"/>
      <c r="BB1" s="1022"/>
      <c r="BC1" s="1022"/>
      <c r="BD1" s="1022"/>
      <c r="BE1" s="240"/>
      <c r="BF1" s="240"/>
    </row>
    <row r="2" spans="1:58" ht="15.75" thickBot="1">
      <c r="A2" s="312" t="s">
        <v>0</v>
      </c>
      <c r="B2" s="223" t="s">
        <v>1</v>
      </c>
      <c r="C2" s="223" t="s">
        <v>7</v>
      </c>
      <c r="D2" s="281" t="s">
        <v>257</v>
      </c>
      <c r="E2" s="281" t="s">
        <v>313</v>
      </c>
      <c r="F2" s="281" t="s">
        <v>259</v>
      </c>
      <c r="G2" s="281" t="s">
        <v>197</v>
      </c>
      <c r="H2" s="281" t="s">
        <v>233</v>
      </c>
      <c r="I2" s="281" t="s">
        <v>314</v>
      </c>
      <c r="J2" s="281" t="s">
        <v>315</v>
      </c>
      <c r="K2" s="281" t="s">
        <v>263</v>
      </c>
      <c r="L2" s="281" t="s">
        <v>1498</v>
      </c>
      <c r="M2" s="313" t="s">
        <v>1497</v>
      </c>
      <c r="N2" s="301"/>
      <c r="O2" s="312" t="s">
        <v>0</v>
      </c>
      <c r="P2" s="223" t="s">
        <v>1</v>
      </c>
      <c r="Q2" s="223" t="s">
        <v>7</v>
      </c>
      <c r="R2" s="223" t="s">
        <v>2</v>
      </c>
      <c r="S2" s="281" t="s">
        <v>257</v>
      </c>
      <c r="T2" s="281" t="s">
        <v>313</v>
      </c>
      <c r="U2" s="281" t="s">
        <v>259</v>
      </c>
      <c r="V2" s="281" t="s">
        <v>197</v>
      </c>
      <c r="W2" s="281" t="s">
        <v>233</v>
      </c>
      <c r="X2" s="281" t="s">
        <v>314</v>
      </c>
      <c r="Y2" s="281" t="s">
        <v>315</v>
      </c>
      <c r="Z2" s="281" t="s">
        <v>263</v>
      </c>
      <c r="AA2" s="281" t="s">
        <v>1498</v>
      </c>
      <c r="AB2" s="313" t="s">
        <v>1497</v>
      </c>
      <c r="AC2" s="301"/>
      <c r="AD2" s="426" t="s">
        <v>458</v>
      </c>
      <c r="AE2" s="307" t="s">
        <v>1</v>
      </c>
      <c r="AF2" s="307" t="s">
        <v>750</v>
      </c>
      <c r="AG2" s="307" t="s">
        <v>459</v>
      </c>
      <c r="AH2" s="427" t="s">
        <v>4</v>
      </c>
      <c r="AI2" s="301"/>
      <c r="AJ2" s="306" t="s">
        <v>458</v>
      </c>
      <c r="AK2" s="307" t="s">
        <v>1</v>
      </c>
      <c r="AL2" s="307" t="s">
        <v>7</v>
      </c>
      <c r="AM2" s="307" t="s">
        <v>459</v>
      </c>
      <c r="AN2" s="308" t="s">
        <v>4</v>
      </c>
      <c r="AO2" s="301"/>
      <c r="AP2" s="278" t="s">
        <v>778</v>
      </c>
      <c r="AQ2" s="278" t="s">
        <v>0</v>
      </c>
      <c r="AR2" s="278" t="s">
        <v>1</v>
      </c>
      <c r="AS2" s="278" t="s">
        <v>779</v>
      </c>
      <c r="AT2" s="278" t="s">
        <v>993</v>
      </c>
      <c r="AU2" s="278" t="s">
        <v>1163</v>
      </c>
      <c r="AV2" s="278" t="s">
        <v>4</v>
      </c>
      <c r="AW2" s="301"/>
      <c r="AX2" s="312" t="s">
        <v>778</v>
      </c>
      <c r="AY2" s="223" t="s">
        <v>0</v>
      </c>
      <c r="AZ2" s="223" t="s">
        <v>1</v>
      </c>
      <c r="BA2" s="223" t="s">
        <v>779</v>
      </c>
      <c r="BB2" s="223" t="s">
        <v>1496</v>
      </c>
      <c r="BC2" s="223" t="s">
        <v>1495</v>
      </c>
      <c r="BD2" s="313" t="s">
        <v>4</v>
      </c>
      <c r="BE2" s="240"/>
      <c r="BF2" s="240"/>
    </row>
    <row r="3" spans="1:58">
      <c r="A3" s="282" t="s">
        <v>765</v>
      </c>
      <c r="B3" s="283" t="s">
        <v>1509</v>
      </c>
      <c r="C3" s="282">
        <f t="shared" ref="C3:C41" si="0">SUM(D3:M3)</f>
        <v>1</v>
      </c>
      <c r="D3" s="282">
        <v>1</v>
      </c>
      <c r="E3" s="314"/>
      <c r="F3" s="314"/>
      <c r="G3" s="314"/>
      <c r="H3" s="314"/>
      <c r="I3" s="314"/>
      <c r="J3" s="314"/>
      <c r="K3" s="314"/>
      <c r="L3" s="314"/>
      <c r="M3" s="314"/>
      <c r="N3" s="301"/>
      <c r="O3" s="282" t="s">
        <v>122</v>
      </c>
      <c r="P3" s="283" t="s">
        <v>1329</v>
      </c>
      <c r="Q3" s="282">
        <f>SUM(R3:AB3)</f>
        <v>1</v>
      </c>
      <c r="R3" s="282"/>
      <c r="S3" s="282"/>
      <c r="T3" s="282"/>
      <c r="U3" s="282"/>
      <c r="V3" s="282"/>
      <c r="W3" s="282"/>
      <c r="X3" s="282"/>
      <c r="Y3" s="282"/>
      <c r="Z3" s="282"/>
      <c r="AA3" s="282">
        <v>1</v>
      </c>
      <c r="AB3" s="282"/>
      <c r="AC3" s="301"/>
      <c r="AD3" s="422" t="s">
        <v>2183</v>
      </c>
      <c r="AE3" s="285" t="s">
        <v>1502</v>
      </c>
      <c r="AF3" s="421">
        <v>8.35</v>
      </c>
      <c r="AG3" s="422" t="s">
        <v>1489</v>
      </c>
      <c r="AH3" s="286">
        <v>40865</v>
      </c>
      <c r="AI3" s="301"/>
      <c r="AJ3" s="284" t="s">
        <v>128</v>
      </c>
      <c r="AK3" s="285" t="s">
        <v>1441</v>
      </c>
      <c r="AL3" s="284">
        <v>5</v>
      </c>
      <c r="AM3" s="284"/>
      <c r="AN3" s="286">
        <v>40877</v>
      </c>
      <c r="AO3" s="301"/>
      <c r="AP3" s="302"/>
      <c r="AQ3" s="302"/>
      <c r="AR3" s="302"/>
      <c r="AS3" s="302"/>
      <c r="AT3" s="302"/>
      <c r="AU3" s="302"/>
      <c r="AV3" s="302"/>
      <c r="AW3" s="301"/>
      <c r="AX3" s="298">
        <v>271</v>
      </c>
      <c r="AY3" s="298" t="s">
        <v>28</v>
      </c>
      <c r="AZ3" s="309" t="s">
        <v>1362</v>
      </c>
      <c r="BA3" s="298" t="s">
        <v>1363</v>
      </c>
      <c r="BB3" s="298" t="s">
        <v>1364</v>
      </c>
      <c r="BC3" s="310" t="s">
        <v>1365</v>
      </c>
      <c r="BD3" s="311">
        <v>40851</v>
      </c>
      <c r="BE3" s="240"/>
      <c r="BF3" s="240"/>
    </row>
    <row r="4" spans="1:58">
      <c r="A4" s="284" t="s">
        <v>765</v>
      </c>
      <c r="B4" s="285" t="s">
        <v>1510</v>
      </c>
      <c r="C4" s="284">
        <f t="shared" si="0"/>
        <v>15</v>
      </c>
      <c r="D4" s="292"/>
      <c r="E4" s="292"/>
      <c r="F4" s="292"/>
      <c r="G4" s="292"/>
      <c r="H4" s="284">
        <v>13</v>
      </c>
      <c r="I4" s="292"/>
      <c r="J4" s="292"/>
      <c r="K4" s="284">
        <v>2</v>
      </c>
      <c r="L4" s="284"/>
      <c r="M4" s="284"/>
      <c r="N4" s="301"/>
      <c r="O4" s="284" t="s">
        <v>1494</v>
      </c>
      <c r="P4" s="285" t="s">
        <v>1493</v>
      </c>
      <c r="Q4" s="284">
        <f>SUM(R4:AB4)</f>
        <v>2</v>
      </c>
      <c r="R4" s="284"/>
      <c r="S4" s="284"/>
      <c r="T4" s="284"/>
      <c r="U4" s="284"/>
      <c r="V4" s="284"/>
      <c r="W4" s="284"/>
      <c r="X4" s="284"/>
      <c r="Y4" s="284"/>
      <c r="Z4" s="284"/>
      <c r="AA4" s="284">
        <v>2</v>
      </c>
      <c r="AB4" s="284"/>
      <c r="AC4" s="301"/>
      <c r="AD4" s="422" t="s">
        <v>2197</v>
      </c>
      <c r="AE4" s="285" t="s">
        <v>1503</v>
      </c>
      <c r="AF4" s="421">
        <v>1.28</v>
      </c>
      <c r="AG4" s="422" t="s">
        <v>1489</v>
      </c>
      <c r="AH4" s="286">
        <v>40865</v>
      </c>
      <c r="AI4" s="301"/>
      <c r="AJ4" s="284" t="s">
        <v>20</v>
      </c>
      <c r="AK4" s="285" t="s">
        <v>1440</v>
      </c>
      <c r="AL4" s="284">
        <v>5</v>
      </c>
      <c r="AM4" s="284"/>
      <c r="AN4" s="286">
        <v>40885</v>
      </c>
      <c r="AO4" s="301"/>
      <c r="AP4" s="302"/>
      <c r="AQ4" s="302"/>
      <c r="AR4" s="302"/>
      <c r="AS4" s="302"/>
      <c r="AT4" s="302"/>
      <c r="AU4" s="302"/>
      <c r="AV4" s="302"/>
      <c r="AW4" s="301"/>
      <c r="AX4" s="287">
        <v>272</v>
      </c>
      <c r="AY4" s="287" t="s">
        <v>28</v>
      </c>
      <c r="AZ4" s="288" t="s">
        <v>1362</v>
      </c>
      <c r="BA4" s="287" t="s">
        <v>1363</v>
      </c>
      <c r="BB4" s="287" t="s">
        <v>1364</v>
      </c>
      <c r="BC4" s="289" t="s">
        <v>1365</v>
      </c>
      <c r="BD4" s="290">
        <v>40852</v>
      </c>
      <c r="BE4" s="240"/>
      <c r="BF4" s="240"/>
    </row>
    <row r="5" spans="1:58">
      <c r="A5" s="284" t="s">
        <v>766</v>
      </c>
      <c r="B5" s="284" t="s">
        <v>1190</v>
      </c>
      <c r="C5" s="284">
        <f t="shared" si="0"/>
        <v>6</v>
      </c>
      <c r="D5" s="284"/>
      <c r="E5" s="284"/>
      <c r="F5" s="284"/>
      <c r="G5" s="284"/>
      <c r="H5" s="284"/>
      <c r="I5" s="284"/>
      <c r="J5" s="284"/>
      <c r="K5" s="284">
        <v>6</v>
      </c>
      <c r="L5" s="284"/>
      <c r="M5" s="284"/>
      <c r="N5" s="301"/>
      <c r="O5" s="284" t="s">
        <v>311</v>
      </c>
      <c r="P5" s="284" t="s">
        <v>311</v>
      </c>
      <c r="Q5" s="284">
        <f>SUM(R5:AB5)</f>
        <v>2</v>
      </c>
      <c r="R5" s="284"/>
      <c r="S5" s="284"/>
      <c r="T5" s="284"/>
      <c r="U5" s="284"/>
      <c r="V5" s="284"/>
      <c r="W5" s="284"/>
      <c r="X5" s="284"/>
      <c r="Y5" s="284"/>
      <c r="Z5" s="284"/>
      <c r="AA5" s="284">
        <v>2</v>
      </c>
      <c r="AB5" s="284"/>
      <c r="AC5" s="301"/>
      <c r="AD5" s="422" t="s">
        <v>2198</v>
      </c>
      <c r="AE5" s="285" t="s">
        <v>1504</v>
      </c>
      <c r="AF5" s="421">
        <v>1</v>
      </c>
      <c r="AG5" s="422" t="s">
        <v>1488</v>
      </c>
      <c r="AH5" s="286">
        <v>40865</v>
      </c>
      <c r="AI5" s="301"/>
      <c r="AJ5" s="284" t="s">
        <v>763</v>
      </c>
      <c r="AK5" s="285" t="s">
        <v>1439</v>
      </c>
      <c r="AL5" s="284">
        <v>5</v>
      </c>
      <c r="AM5" s="284"/>
      <c r="AN5" s="286">
        <v>40885</v>
      </c>
      <c r="AO5" s="301"/>
      <c r="AP5" s="302"/>
      <c r="AQ5" s="302"/>
      <c r="AR5" s="302"/>
      <c r="AS5" s="302"/>
      <c r="AT5" s="302"/>
      <c r="AU5" s="302"/>
      <c r="AV5" s="302"/>
      <c r="AW5" s="301"/>
      <c r="AX5" s="287">
        <v>273</v>
      </c>
      <c r="AY5" s="287" t="s">
        <v>28</v>
      </c>
      <c r="AZ5" s="288" t="s">
        <v>1362</v>
      </c>
      <c r="BA5" s="287" t="s">
        <v>1363</v>
      </c>
      <c r="BB5" s="287" t="s">
        <v>1364</v>
      </c>
      <c r="BC5" s="289" t="s">
        <v>1365</v>
      </c>
      <c r="BD5" s="290">
        <v>40853</v>
      </c>
      <c r="BE5" s="240"/>
      <c r="BF5" s="240"/>
    </row>
    <row r="6" spans="1:58">
      <c r="A6" s="284" t="s">
        <v>672</v>
      </c>
      <c r="B6" s="285" t="s">
        <v>1511</v>
      </c>
      <c r="C6" s="284">
        <f t="shared" si="0"/>
        <v>166</v>
      </c>
      <c r="D6" s="284"/>
      <c r="E6" s="284">
        <v>35</v>
      </c>
      <c r="F6" s="284">
        <f>75+46</f>
        <v>121</v>
      </c>
      <c r="G6" s="284"/>
      <c r="H6" s="284"/>
      <c r="I6" s="284"/>
      <c r="J6" s="284"/>
      <c r="K6" s="284"/>
      <c r="L6" s="284"/>
      <c r="M6" s="284">
        <v>10</v>
      </c>
      <c r="N6" s="301"/>
      <c r="O6" s="284" t="s">
        <v>10</v>
      </c>
      <c r="P6" s="285" t="s">
        <v>1492</v>
      </c>
      <c r="Q6" s="284">
        <f>SUM(R6:AB6)</f>
        <v>25</v>
      </c>
      <c r="R6" s="284"/>
      <c r="S6" s="284"/>
      <c r="T6" s="284"/>
      <c r="U6" s="284"/>
      <c r="V6" s="284"/>
      <c r="W6" s="284"/>
      <c r="X6" s="284"/>
      <c r="Y6" s="284"/>
      <c r="Z6" s="284">
        <v>25</v>
      </c>
      <c r="AA6" s="284"/>
      <c r="AB6" s="284"/>
      <c r="AC6" s="301"/>
      <c r="AD6" s="422" t="s">
        <v>2199</v>
      </c>
      <c r="AE6" s="285" t="s">
        <v>1487</v>
      </c>
      <c r="AF6" s="421">
        <v>2.14</v>
      </c>
      <c r="AG6" s="422" t="s">
        <v>1486</v>
      </c>
      <c r="AH6" s="286">
        <v>40872</v>
      </c>
      <c r="AI6" s="301"/>
      <c r="AJ6" s="302"/>
      <c r="AK6" s="302"/>
      <c r="AL6" s="302"/>
      <c r="AM6" s="302"/>
      <c r="AN6" s="302"/>
      <c r="AO6" s="301"/>
      <c r="AP6" s="302"/>
      <c r="AQ6" s="302"/>
      <c r="AR6" s="302"/>
      <c r="AS6" s="302"/>
      <c r="AT6" s="302"/>
      <c r="AU6" s="302"/>
      <c r="AV6" s="302"/>
      <c r="AW6" s="301"/>
      <c r="AX6" s="287">
        <v>274</v>
      </c>
      <c r="AY6" s="287" t="s">
        <v>28</v>
      </c>
      <c r="AZ6" s="288" t="s">
        <v>1362</v>
      </c>
      <c r="BA6" s="287" t="s">
        <v>1363</v>
      </c>
      <c r="BB6" s="287" t="s">
        <v>1364</v>
      </c>
      <c r="BC6" s="289" t="s">
        <v>1365</v>
      </c>
      <c r="BD6" s="290">
        <v>40854</v>
      </c>
      <c r="BE6" s="240"/>
      <c r="BF6" s="240"/>
    </row>
    <row r="7" spans="1:58">
      <c r="A7" s="284" t="s">
        <v>672</v>
      </c>
      <c r="B7" s="285" t="s">
        <v>1512</v>
      </c>
      <c r="C7" s="284">
        <f t="shared" si="0"/>
        <v>22</v>
      </c>
      <c r="D7" s="284"/>
      <c r="E7" s="284"/>
      <c r="F7" s="284"/>
      <c r="G7" s="284"/>
      <c r="H7" s="284"/>
      <c r="I7" s="284"/>
      <c r="J7" s="284"/>
      <c r="K7" s="284"/>
      <c r="L7" s="284"/>
      <c r="M7" s="284">
        <v>22</v>
      </c>
      <c r="N7" s="301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1"/>
      <c r="AD7" s="422" t="s">
        <v>2200</v>
      </c>
      <c r="AE7" s="285" t="s">
        <v>1485</v>
      </c>
      <c r="AF7" s="421">
        <v>0.37</v>
      </c>
      <c r="AG7" s="422" t="s">
        <v>1484</v>
      </c>
      <c r="AH7" s="286">
        <v>40873</v>
      </c>
      <c r="AI7" s="301"/>
      <c r="AJ7" s="302"/>
      <c r="AK7" s="302"/>
      <c r="AL7" s="302"/>
      <c r="AM7" s="302"/>
      <c r="AN7" s="302"/>
      <c r="AO7" s="301"/>
      <c r="AP7" s="302"/>
      <c r="AQ7" s="302"/>
      <c r="AR7" s="302"/>
      <c r="AS7" s="302"/>
      <c r="AT7" s="302"/>
      <c r="AU7" s="302"/>
      <c r="AV7" s="302"/>
      <c r="AW7" s="301"/>
      <c r="AX7" s="287">
        <v>275</v>
      </c>
      <c r="AY7" s="287" t="s">
        <v>28</v>
      </c>
      <c r="AZ7" s="288" t="s">
        <v>1362</v>
      </c>
      <c r="BA7" s="287" t="s">
        <v>1363</v>
      </c>
      <c r="BB7" s="287" t="s">
        <v>1364</v>
      </c>
      <c r="BC7" s="289" t="s">
        <v>1365</v>
      </c>
      <c r="BD7" s="290">
        <v>40855</v>
      </c>
      <c r="BE7" s="240"/>
      <c r="BF7" s="240"/>
    </row>
    <row r="8" spans="1:58">
      <c r="A8" s="284" t="s">
        <v>672</v>
      </c>
      <c r="B8" s="284" t="s">
        <v>1197</v>
      </c>
      <c r="C8" s="284">
        <f t="shared" si="0"/>
        <v>20</v>
      </c>
      <c r="D8" s="284"/>
      <c r="E8" s="284"/>
      <c r="F8" s="284"/>
      <c r="G8" s="284"/>
      <c r="H8" s="284"/>
      <c r="I8" s="284"/>
      <c r="J8" s="284"/>
      <c r="K8" s="284">
        <v>20</v>
      </c>
      <c r="L8" s="284"/>
      <c r="M8" s="284"/>
      <c r="N8" s="301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1"/>
      <c r="AD8" s="422" t="s">
        <v>2198</v>
      </c>
      <c r="AE8" s="285" t="s">
        <v>1444</v>
      </c>
      <c r="AF8" s="421">
        <v>3.4249999999999998</v>
      </c>
      <c r="AG8" s="422" t="s">
        <v>1483</v>
      </c>
      <c r="AH8" s="286">
        <v>40873</v>
      </c>
      <c r="AI8" s="301"/>
      <c r="AJ8" s="302"/>
      <c r="AK8" s="302"/>
      <c r="AL8" s="302"/>
      <c r="AM8" s="302"/>
      <c r="AN8" s="302"/>
      <c r="AO8" s="301"/>
      <c r="AP8" s="302"/>
      <c r="AQ8" s="302"/>
      <c r="AR8" s="302"/>
      <c r="AS8" s="302"/>
      <c r="AT8" s="302"/>
      <c r="AU8" s="302"/>
      <c r="AV8" s="302"/>
      <c r="AW8" s="301"/>
      <c r="AX8" s="287">
        <v>276</v>
      </c>
      <c r="AY8" s="287" t="s">
        <v>28</v>
      </c>
      <c r="AZ8" s="288" t="s">
        <v>1362</v>
      </c>
      <c r="BA8" s="287" t="s">
        <v>1363</v>
      </c>
      <c r="BB8" s="287" t="s">
        <v>1364</v>
      </c>
      <c r="BC8" s="289" t="s">
        <v>1366</v>
      </c>
      <c r="BD8" s="290">
        <v>40856</v>
      </c>
      <c r="BE8" s="240"/>
      <c r="BF8" s="240"/>
    </row>
    <row r="9" spans="1:58" ht="15.75" thickBot="1">
      <c r="A9" s="284" t="s">
        <v>672</v>
      </c>
      <c r="B9" s="284" t="s">
        <v>1199</v>
      </c>
      <c r="C9" s="284">
        <f t="shared" si="0"/>
        <v>1132</v>
      </c>
      <c r="D9" s="284"/>
      <c r="E9" s="284"/>
      <c r="F9" s="284"/>
      <c r="G9" s="284"/>
      <c r="H9" s="284"/>
      <c r="I9" s="284"/>
      <c r="J9" s="284"/>
      <c r="K9" s="284">
        <f>199+15+400+56+300+93+57</f>
        <v>1120</v>
      </c>
      <c r="L9" s="284">
        <v>12</v>
      </c>
      <c r="M9" s="284"/>
      <c r="N9" s="301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1"/>
      <c r="AD9" s="295" t="s">
        <v>2198</v>
      </c>
      <c r="AE9" s="285" t="s">
        <v>1482</v>
      </c>
      <c r="AF9" s="421">
        <v>0.12</v>
      </c>
      <c r="AG9" s="422" t="s">
        <v>1481</v>
      </c>
      <c r="AH9" s="286">
        <v>40873</v>
      </c>
      <c r="AI9" s="301"/>
      <c r="AJ9" s="302"/>
      <c r="AK9" s="302"/>
      <c r="AL9" s="302"/>
      <c r="AM9" s="302"/>
      <c r="AN9" s="302"/>
      <c r="AO9" s="301"/>
      <c r="AP9" s="302"/>
      <c r="AQ9" s="302"/>
      <c r="AR9" s="302"/>
      <c r="AS9" s="302"/>
      <c r="AT9" s="302"/>
      <c r="AU9" s="302"/>
      <c r="AV9" s="302"/>
      <c r="AW9" s="301"/>
      <c r="AX9" s="287">
        <v>277</v>
      </c>
      <c r="AY9" s="287" t="s">
        <v>24</v>
      </c>
      <c r="AZ9" s="288" t="s">
        <v>1367</v>
      </c>
      <c r="BA9" s="287" t="s">
        <v>1368</v>
      </c>
      <c r="BB9" s="287" t="s">
        <v>1364</v>
      </c>
      <c r="BC9" s="289" t="s">
        <v>1366</v>
      </c>
      <c r="BD9" s="287"/>
      <c r="BE9" s="240"/>
      <c r="BF9" s="240"/>
    </row>
    <row r="10" spans="1:58" ht="15.75" thickBot="1">
      <c r="A10" s="287" t="s">
        <v>672</v>
      </c>
      <c r="B10" s="288" t="s">
        <v>1491</v>
      </c>
      <c r="C10" s="284">
        <f t="shared" si="0"/>
        <v>200</v>
      </c>
      <c r="D10" s="284"/>
      <c r="E10" s="284"/>
      <c r="F10" s="284"/>
      <c r="G10" s="284"/>
      <c r="H10" s="284"/>
      <c r="I10" s="284"/>
      <c r="J10" s="284"/>
      <c r="K10" s="284">
        <v>200</v>
      </c>
      <c r="L10" s="284"/>
      <c r="M10" s="284"/>
      <c r="N10" s="301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302"/>
      <c r="Z10" s="302"/>
      <c r="AA10" s="302"/>
      <c r="AB10" s="302"/>
      <c r="AC10" s="301"/>
      <c r="AD10" s="295" t="s">
        <v>2201</v>
      </c>
      <c r="AE10" s="285" t="s">
        <v>1480</v>
      </c>
      <c r="AF10" s="421">
        <v>0.05</v>
      </c>
      <c r="AG10" s="422" t="s">
        <v>1479</v>
      </c>
      <c r="AH10" s="286">
        <v>40873</v>
      </c>
      <c r="AI10" s="301"/>
      <c r="AJ10" s="327" t="s">
        <v>1</v>
      </c>
      <c r="AK10" s="328" t="s">
        <v>1590</v>
      </c>
      <c r="AL10" s="328" t="s">
        <v>3</v>
      </c>
      <c r="AM10" s="328" t="s">
        <v>1591</v>
      </c>
      <c r="AN10" s="302"/>
      <c r="AO10" s="301"/>
      <c r="AP10" s="302"/>
      <c r="AQ10" s="302"/>
      <c r="AR10" s="302"/>
      <c r="AS10" s="302"/>
      <c r="AT10" s="302"/>
      <c r="AU10" s="302"/>
      <c r="AV10" s="302"/>
      <c r="AW10" s="301"/>
      <c r="AX10" s="287">
        <v>278</v>
      </c>
      <c r="AY10" s="287" t="s">
        <v>24</v>
      </c>
      <c r="AZ10" s="288" t="s">
        <v>1367</v>
      </c>
      <c r="BA10" s="287" t="s">
        <v>1368</v>
      </c>
      <c r="BB10" s="287" t="s">
        <v>1364</v>
      </c>
      <c r="BC10" s="289" t="s">
        <v>1366</v>
      </c>
      <c r="BD10" s="287"/>
      <c r="BE10" s="240"/>
      <c r="BF10" s="240"/>
    </row>
    <row r="11" spans="1:58" ht="15.75" thickBot="1">
      <c r="A11" s="284" t="s">
        <v>672</v>
      </c>
      <c r="B11" s="284" t="s">
        <v>1276</v>
      </c>
      <c r="C11" s="284">
        <f t="shared" si="0"/>
        <v>216</v>
      </c>
      <c r="D11" s="284"/>
      <c r="E11" s="284">
        <v>7</v>
      </c>
      <c r="F11" s="284">
        <v>9</v>
      </c>
      <c r="G11" s="287"/>
      <c r="H11" s="284">
        <v>70</v>
      </c>
      <c r="I11" s="284"/>
      <c r="J11" s="284"/>
      <c r="K11" s="284">
        <f>10+18+33+50</f>
        <v>111</v>
      </c>
      <c r="L11" s="284"/>
      <c r="M11" s="284">
        <v>19</v>
      </c>
      <c r="N11" s="301"/>
      <c r="O11" s="302"/>
      <c r="P11" s="302"/>
      <c r="Q11" s="302"/>
      <c r="R11" s="302"/>
      <c r="S11" s="302"/>
      <c r="T11" s="302"/>
      <c r="U11" s="302"/>
      <c r="V11" s="302"/>
      <c r="W11" s="302"/>
      <c r="X11" s="302"/>
      <c r="Y11" s="302"/>
      <c r="Z11" s="302"/>
      <c r="AA11" s="302"/>
      <c r="AB11" s="302"/>
      <c r="AC11" s="301"/>
      <c r="AD11" s="295" t="s">
        <v>1261</v>
      </c>
      <c r="AE11" s="285" t="s">
        <v>1475</v>
      </c>
      <c r="AF11" s="421">
        <v>2.7</v>
      </c>
      <c r="AG11" s="422" t="s">
        <v>1478</v>
      </c>
      <c r="AH11" s="286">
        <v>40874</v>
      </c>
      <c r="AI11" s="301"/>
      <c r="AJ11" s="329" t="s">
        <v>1592</v>
      </c>
      <c r="AK11" s="330" t="s">
        <v>558</v>
      </c>
      <c r="AL11" s="330" t="s">
        <v>1593</v>
      </c>
      <c r="AM11" s="330" t="s">
        <v>1594</v>
      </c>
      <c r="AN11" s="302"/>
      <c r="AO11" s="301"/>
      <c r="AP11" s="302"/>
      <c r="AQ11" s="302"/>
      <c r="AR11" s="302"/>
      <c r="AS11" s="302"/>
      <c r="AT11" s="302"/>
      <c r="AU11" s="302"/>
      <c r="AV11" s="302"/>
      <c r="AW11" s="301"/>
      <c r="AX11" s="287">
        <v>279</v>
      </c>
      <c r="AY11" s="287" t="s">
        <v>101</v>
      </c>
      <c r="AZ11" s="288" t="s">
        <v>1369</v>
      </c>
      <c r="BA11" s="287" t="s">
        <v>1370</v>
      </c>
      <c r="BB11" s="287" t="s">
        <v>1371</v>
      </c>
      <c r="BC11" s="289" t="s">
        <v>1366</v>
      </c>
      <c r="BD11" s="290">
        <v>40791</v>
      </c>
      <c r="BE11" s="240"/>
      <c r="BF11" s="240"/>
    </row>
    <row r="12" spans="1:58" ht="15.75" thickBot="1">
      <c r="A12" s="287" t="s">
        <v>672</v>
      </c>
      <c r="B12" s="299" t="s">
        <v>1513</v>
      </c>
      <c r="C12" s="284">
        <f t="shared" si="0"/>
        <v>19</v>
      </c>
      <c r="D12" s="284">
        <v>19</v>
      </c>
      <c r="E12" s="284"/>
      <c r="F12" s="284"/>
      <c r="G12" s="284"/>
      <c r="H12" s="284"/>
      <c r="I12" s="284"/>
      <c r="J12" s="284"/>
      <c r="K12" s="284"/>
      <c r="L12" s="284"/>
      <c r="M12" s="284"/>
      <c r="N12" s="301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1"/>
      <c r="AD12" s="295" t="s">
        <v>1261</v>
      </c>
      <c r="AE12" s="285" t="s">
        <v>1475</v>
      </c>
      <c r="AF12" s="421">
        <v>4.78</v>
      </c>
      <c r="AG12" s="422" t="s">
        <v>1477</v>
      </c>
      <c r="AH12" s="286">
        <v>40875</v>
      </c>
      <c r="AI12" s="301"/>
      <c r="AJ12" s="329" t="s">
        <v>1595</v>
      </c>
      <c r="AK12" s="330" t="s">
        <v>1596</v>
      </c>
      <c r="AL12" s="330" t="s">
        <v>1597</v>
      </c>
      <c r="AM12" s="330" t="s">
        <v>1598</v>
      </c>
      <c r="AN12" s="302"/>
      <c r="AO12" s="301"/>
      <c r="AP12" s="302"/>
      <c r="AQ12" s="302"/>
      <c r="AR12" s="302"/>
      <c r="AS12" s="302"/>
      <c r="AT12" s="302"/>
      <c r="AU12" s="302"/>
      <c r="AV12" s="302"/>
      <c r="AW12" s="301"/>
      <c r="AX12" s="287">
        <v>280</v>
      </c>
      <c r="AY12" s="287" t="s">
        <v>101</v>
      </c>
      <c r="AZ12" s="288" t="s">
        <v>102</v>
      </c>
      <c r="BA12" s="287" t="s">
        <v>1372</v>
      </c>
      <c r="BB12" s="287" t="s">
        <v>1371</v>
      </c>
      <c r="BC12" s="289" t="s">
        <v>1366</v>
      </c>
      <c r="BD12" s="290">
        <v>40791</v>
      </c>
      <c r="BE12" s="240"/>
      <c r="BF12" s="240"/>
    </row>
    <row r="13" spans="1:58" ht="15.75" thickBot="1">
      <c r="A13" s="284" t="s">
        <v>677</v>
      </c>
      <c r="B13" s="284" t="s">
        <v>1208</v>
      </c>
      <c r="C13" s="284">
        <f t="shared" si="0"/>
        <v>304</v>
      </c>
      <c r="D13" s="284"/>
      <c r="E13" s="284"/>
      <c r="F13" s="284">
        <v>19</v>
      </c>
      <c r="G13" s="284"/>
      <c r="H13" s="284"/>
      <c r="I13" s="284"/>
      <c r="J13" s="284"/>
      <c r="K13" s="284">
        <v>56</v>
      </c>
      <c r="L13" s="284"/>
      <c r="M13" s="284">
        <f>144+15+70</f>
        <v>229</v>
      </c>
      <c r="N13" s="301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1"/>
      <c r="AD13" s="295" t="s">
        <v>2196</v>
      </c>
      <c r="AE13" s="285" t="s">
        <v>1505</v>
      </c>
      <c r="AF13" s="421" t="s">
        <v>2176</v>
      </c>
      <c r="AG13" s="422" t="s">
        <v>1476</v>
      </c>
      <c r="AH13" s="286">
        <v>40876</v>
      </c>
      <c r="AI13" s="301"/>
      <c r="AJ13" s="329" t="s">
        <v>1599</v>
      </c>
      <c r="AK13" s="330" t="s">
        <v>521</v>
      </c>
      <c r="AL13" s="330" t="s">
        <v>1600</v>
      </c>
      <c r="AM13" s="330" t="s">
        <v>1601</v>
      </c>
      <c r="AN13" s="302"/>
      <c r="AO13" s="301"/>
      <c r="AP13" s="302"/>
      <c r="AQ13" s="302"/>
      <c r="AR13" s="302"/>
      <c r="AS13" s="302"/>
      <c r="AT13" s="302"/>
      <c r="AU13" s="302"/>
      <c r="AV13" s="302"/>
      <c r="AW13" s="301"/>
      <c r="AX13" s="287">
        <v>281</v>
      </c>
      <c r="AY13" s="287" t="s">
        <v>101</v>
      </c>
      <c r="AZ13" s="288" t="s">
        <v>1373</v>
      </c>
      <c r="BA13" s="287" t="s">
        <v>1124</v>
      </c>
      <c r="BB13" s="287" t="s">
        <v>1371</v>
      </c>
      <c r="BC13" s="289" t="s">
        <v>1374</v>
      </c>
      <c r="BD13" s="290">
        <v>40877</v>
      </c>
      <c r="BE13" s="240"/>
      <c r="BF13" s="240"/>
    </row>
    <row r="14" spans="1:58" ht="15.75" thickBot="1">
      <c r="A14" s="284" t="s">
        <v>677</v>
      </c>
      <c r="B14" s="299" t="s">
        <v>1514</v>
      </c>
      <c r="C14" s="284">
        <f t="shared" si="0"/>
        <v>25</v>
      </c>
      <c r="D14" s="284"/>
      <c r="E14" s="284"/>
      <c r="F14" s="284"/>
      <c r="G14" s="284"/>
      <c r="H14" s="284"/>
      <c r="I14" s="284"/>
      <c r="J14" s="284"/>
      <c r="K14" s="287">
        <v>25</v>
      </c>
      <c r="L14" s="287"/>
      <c r="M14" s="287"/>
      <c r="N14" s="301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1"/>
      <c r="AD14" s="295" t="s">
        <v>1269</v>
      </c>
      <c r="AE14" s="285" t="s">
        <v>1456</v>
      </c>
      <c r="AF14" s="421">
        <v>0.38</v>
      </c>
      <c r="AG14" s="422" t="s">
        <v>1474</v>
      </c>
      <c r="AH14" s="286">
        <v>40876</v>
      </c>
      <c r="AI14" s="301"/>
      <c r="AJ14" s="329" t="s">
        <v>1602</v>
      </c>
      <c r="AK14" s="330" t="s">
        <v>1603</v>
      </c>
      <c r="AL14" s="330" t="s">
        <v>1604</v>
      </c>
      <c r="AM14" s="330" t="s">
        <v>1605</v>
      </c>
      <c r="AN14" s="302"/>
      <c r="AO14" s="301"/>
      <c r="AP14" s="302"/>
      <c r="AQ14" s="302"/>
      <c r="AR14" s="302"/>
      <c r="AS14" s="302"/>
      <c r="AT14" s="302"/>
      <c r="AU14" s="302"/>
      <c r="AV14" s="302"/>
      <c r="AW14" s="301"/>
      <c r="AX14" s="287">
        <v>282</v>
      </c>
      <c r="AY14" s="287" t="s">
        <v>1375</v>
      </c>
      <c r="AZ14" s="288" t="s">
        <v>1376</v>
      </c>
      <c r="BA14" s="287" t="s">
        <v>1377</v>
      </c>
      <c r="BB14" s="287" t="s">
        <v>1371</v>
      </c>
      <c r="BC14" s="289" t="s">
        <v>1374</v>
      </c>
      <c r="BD14" s="290">
        <v>40877</v>
      </c>
      <c r="BE14" s="240"/>
      <c r="BF14" s="240"/>
    </row>
    <row r="15" spans="1:58" ht="15.75" thickBot="1">
      <c r="A15" s="284" t="s">
        <v>677</v>
      </c>
      <c r="B15" s="299" t="s">
        <v>1490</v>
      </c>
      <c r="C15" s="284">
        <f t="shared" si="0"/>
        <v>22</v>
      </c>
      <c r="D15" s="284"/>
      <c r="E15" s="284"/>
      <c r="F15" s="284"/>
      <c r="G15" s="284"/>
      <c r="H15" s="284"/>
      <c r="I15" s="284"/>
      <c r="J15" s="284"/>
      <c r="K15" s="284"/>
      <c r="L15" s="284"/>
      <c r="M15" s="284">
        <v>22</v>
      </c>
      <c r="N15" s="301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1"/>
      <c r="AD15" s="295" t="s">
        <v>2202</v>
      </c>
      <c r="AE15" s="285" t="s">
        <v>1473</v>
      </c>
      <c r="AF15" s="421">
        <v>0.2</v>
      </c>
      <c r="AG15" s="422" t="s">
        <v>1472</v>
      </c>
      <c r="AH15" s="286">
        <v>40876</v>
      </c>
      <c r="AI15" s="301"/>
      <c r="AJ15" s="329" t="s">
        <v>1606</v>
      </c>
      <c r="AK15" s="330" t="s">
        <v>1607</v>
      </c>
      <c r="AL15" s="330" t="s">
        <v>1597</v>
      </c>
      <c r="AM15" s="330" t="s">
        <v>1608</v>
      </c>
      <c r="AN15" s="302"/>
      <c r="AO15" s="301"/>
      <c r="AP15" s="302"/>
      <c r="AQ15" s="302"/>
      <c r="AR15" s="302"/>
      <c r="AS15" s="302"/>
      <c r="AT15" s="302"/>
      <c r="AU15" s="302"/>
      <c r="AV15" s="302"/>
      <c r="AW15" s="301"/>
      <c r="AX15" s="287">
        <v>283</v>
      </c>
      <c r="AY15" s="287" t="s">
        <v>1375</v>
      </c>
      <c r="AZ15" s="288" t="s">
        <v>1376</v>
      </c>
      <c r="BA15" s="287" t="s">
        <v>1377</v>
      </c>
      <c r="BB15" s="287" t="s">
        <v>1371</v>
      </c>
      <c r="BC15" s="289" t="s">
        <v>1374</v>
      </c>
      <c r="BD15" s="290">
        <v>40877</v>
      </c>
      <c r="BE15" s="240"/>
      <c r="BF15" s="240"/>
    </row>
    <row r="16" spans="1:58" ht="15.75" thickBot="1">
      <c r="A16" s="284" t="s">
        <v>677</v>
      </c>
      <c r="B16" s="284" t="s">
        <v>1210</v>
      </c>
      <c r="C16" s="284">
        <f t="shared" si="0"/>
        <v>224</v>
      </c>
      <c r="D16" s="284"/>
      <c r="E16" s="284"/>
      <c r="F16" s="284"/>
      <c r="G16" s="284"/>
      <c r="H16" s="284"/>
      <c r="I16" s="284"/>
      <c r="J16" s="284"/>
      <c r="K16" s="287">
        <f>13+10+122+53</f>
        <v>198</v>
      </c>
      <c r="L16" s="287"/>
      <c r="M16" s="287">
        <v>26</v>
      </c>
      <c r="N16" s="301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1"/>
      <c r="AD16" s="295" t="s">
        <v>23</v>
      </c>
      <c r="AE16" s="422" t="s">
        <v>311</v>
      </c>
      <c r="AF16" s="421">
        <v>8.2050000000000001</v>
      </c>
      <c r="AG16" s="422" t="s">
        <v>1472</v>
      </c>
      <c r="AH16" s="286">
        <v>40876</v>
      </c>
      <c r="AI16" s="301"/>
      <c r="AJ16" s="329" t="s">
        <v>1602</v>
      </c>
      <c r="AK16" s="330" t="s">
        <v>1603</v>
      </c>
      <c r="AL16" s="330" t="s">
        <v>1604</v>
      </c>
      <c r="AM16" s="330" t="s">
        <v>1609</v>
      </c>
      <c r="AN16" s="302"/>
      <c r="AO16" s="301"/>
      <c r="AP16" s="302"/>
      <c r="AQ16" s="302"/>
      <c r="AR16" s="302"/>
      <c r="AS16" s="302"/>
      <c r="AT16" s="302"/>
      <c r="AU16" s="302"/>
      <c r="AV16" s="302"/>
      <c r="AW16" s="301"/>
      <c r="AX16" s="287">
        <v>284</v>
      </c>
      <c r="AY16" s="287" t="s">
        <v>1375</v>
      </c>
      <c r="AZ16" s="288" t="s">
        <v>1378</v>
      </c>
      <c r="BA16" s="287" t="s">
        <v>1379</v>
      </c>
      <c r="BB16" s="287" t="s">
        <v>1371</v>
      </c>
      <c r="BC16" s="289" t="s">
        <v>1374</v>
      </c>
      <c r="BD16" s="290">
        <v>40877</v>
      </c>
      <c r="BE16" s="240"/>
      <c r="BF16" s="240"/>
    </row>
    <row r="17" spans="1:58" ht="15.75" thickBot="1">
      <c r="A17" s="284" t="s">
        <v>677</v>
      </c>
      <c r="B17" s="299" t="s">
        <v>1515</v>
      </c>
      <c r="C17" s="284">
        <f t="shared" si="0"/>
        <v>49</v>
      </c>
      <c r="D17" s="284"/>
      <c r="E17" s="284"/>
      <c r="F17" s="284">
        <v>21</v>
      </c>
      <c r="G17" s="284"/>
      <c r="H17" s="284"/>
      <c r="I17" s="284"/>
      <c r="J17" s="287"/>
      <c r="K17" s="284"/>
      <c r="L17" s="284"/>
      <c r="M17" s="284">
        <v>28</v>
      </c>
      <c r="N17" s="301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1"/>
      <c r="AD17" s="422" t="s">
        <v>2177</v>
      </c>
      <c r="AE17" s="293" t="s">
        <v>1454</v>
      </c>
      <c r="AF17" s="421">
        <v>1.9850000000000001</v>
      </c>
      <c r="AG17" s="422" t="s">
        <v>1470</v>
      </c>
      <c r="AH17" s="286">
        <v>40878</v>
      </c>
      <c r="AI17" s="301"/>
      <c r="AJ17" s="329" t="s">
        <v>1610</v>
      </c>
      <c r="AK17" s="330" t="s">
        <v>1611</v>
      </c>
      <c r="AL17" s="330" t="s">
        <v>1604</v>
      </c>
      <c r="AM17" s="330" t="s">
        <v>1612</v>
      </c>
      <c r="AN17" s="302"/>
      <c r="AO17" s="301"/>
      <c r="AP17" s="302"/>
      <c r="AQ17" s="302"/>
      <c r="AR17" s="302"/>
      <c r="AS17" s="302"/>
      <c r="AT17" s="302"/>
      <c r="AU17" s="302"/>
      <c r="AV17" s="302"/>
      <c r="AW17" s="301"/>
      <c r="AX17" s="287">
        <v>285</v>
      </c>
      <c r="AY17" s="287" t="s">
        <v>101</v>
      </c>
      <c r="AZ17" s="288" t="s">
        <v>1380</v>
      </c>
      <c r="BA17" s="287" t="s">
        <v>1381</v>
      </c>
      <c r="BB17" s="287" t="s">
        <v>1371</v>
      </c>
      <c r="BC17" s="289" t="s">
        <v>1374</v>
      </c>
      <c r="BD17" s="290">
        <v>40877</v>
      </c>
      <c r="BE17" s="240"/>
      <c r="BF17" s="240"/>
    </row>
    <row r="18" spans="1:58" ht="15.75" thickBot="1">
      <c r="A18" s="284" t="s">
        <v>677</v>
      </c>
      <c r="B18" s="284" t="s">
        <v>1213</v>
      </c>
      <c r="C18" s="284">
        <f t="shared" si="0"/>
        <v>119</v>
      </c>
      <c r="D18" s="284"/>
      <c r="E18" s="284">
        <v>3</v>
      </c>
      <c r="F18" s="284">
        <v>3</v>
      </c>
      <c r="G18" s="284"/>
      <c r="H18" s="284"/>
      <c r="I18" s="284"/>
      <c r="J18" s="287"/>
      <c r="K18" s="284">
        <v>34</v>
      </c>
      <c r="L18" s="284"/>
      <c r="M18" s="284">
        <f>14+21+9+14+21</f>
        <v>79</v>
      </c>
      <c r="N18" s="301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1"/>
      <c r="AD18" s="422" t="s">
        <v>2203</v>
      </c>
      <c r="AE18" s="293" t="s">
        <v>187</v>
      </c>
      <c r="AF18" s="421">
        <v>0.31</v>
      </c>
      <c r="AG18" s="422" t="s">
        <v>1469</v>
      </c>
      <c r="AH18" s="286">
        <v>40878</v>
      </c>
      <c r="AI18" s="301"/>
      <c r="AJ18" s="329" t="s">
        <v>1613</v>
      </c>
      <c r="AK18" s="330" t="s">
        <v>1614</v>
      </c>
      <c r="AL18" s="330" t="s">
        <v>1604</v>
      </c>
      <c r="AM18" s="330" t="s">
        <v>1615</v>
      </c>
      <c r="AN18" s="302"/>
      <c r="AO18" s="301"/>
      <c r="AP18" s="302"/>
      <c r="AQ18" s="302"/>
      <c r="AR18" s="302"/>
      <c r="AS18" s="302"/>
      <c r="AT18" s="302"/>
      <c r="AU18" s="302"/>
      <c r="AV18" s="302"/>
      <c r="AW18" s="301"/>
      <c r="AX18" s="287">
        <v>286</v>
      </c>
      <c r="AY18" s="287" t="s">
        <v>101</v>
      </c>
      <c r="AZ18" s="288" t="s">
        <v>1380</v>
      </c>
      <c r="BA18" s="287" t="s">
        <v>1381</v>
      </c>
      <c r="BB18" s="287" t="s">
        <v>1371</v>
      </c>
      <c r="BC18" s="289" t="s">
        <v>1382</v>
      </c>
      <c r="BD18" s="290">
        <v>40877</v>
      </c>
      <c r="BE18" s="240"/>
      <c r="BF18" s="240"/>
    </row>
    <row r="19" spans="1:58" ht="15.75" thickBot="1">
      <c r="A19" s="284" t="s">
        <v>767</v>
      </c>
      <c r="B19" s="284" t="s">
        <v>1508</v>
      </c>
      <c r="C19" s="284">
        <f t="shared" si="0"/>
        <v>3</v>
      </c>
      <c r="D19" s="284"/>
      <c r="E19" s="284"/>
      <c r="F19" s="284"/>
      <c r="G19" s="284"/>
      <c r="H19" s="287"/>
      <c r="I19" s="284"/>
      <c r="J19" s="284"/>
      <c r="K19" s="287">
        <v>3</v>
      </c>
      <c r="L19" s="287"/>
      <c r="M19" s="287"/>
      <c r="N19" s="301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1"/>
      <c r="AD19" s="422" t="s">
        <v>2198</v>
      </c>
      <c r="AE19" s="293" t="s">
        <v>1423</v>
      </c>
      <c r="AF19" s="421">
        <v>2.4849999999999999</v>
      </c>
      <c r="AG19" s="422" t="s">
        <v>1467</v>
      </c>
      <c r="AH19" s="286">
        <v>40882</v>
      </c>
      <c r="AI19" s="301"/>
      <c r="AJ19" s="329" t="s">
        <v>1616</v>
      </c>
      <c r="AK19" s="330" t="s">
        <v>1617</v>
      </c>
      <c r="AL19" s="330" t="s">
        <v>1618</v>
      </c>
      <c r="AM19" s="330" t="s">
        <v>1619</v>
      </c>
      <c r="AN19" s="302"/>
      <c r="AO19" s="301"/>
      <c r="AP19" s="302"/>
      <c r="AQ19" s="302"/>
      <c r="AR19" s="302"/>
      <c r="AS19" s="302"/>
      <c r="AT19" s="302"/>
      <c r="AU19" s="302"/>
      <c r="AV19" s="302"/>
      <c r="AW19" s="301"/>
      <c r="AX19" s="287">
        <v>287</v>
      </c>
      <c r="AY19" s="287" t="s">
        <v>101</v>
      </c>
      <c r="AZ19" s="288" t="s">
        <v>1380</v>
      </c>
      <c r="BA19" s="287" t="s">
        <v>1381</v>
      </c>
      <c r="BB19" s="287" t="s">
        <v>1371</v>
      </c>
      <c r="BC19" s="287" t="s">
        <v>1382</v>
      </c>
      <c r="BD19" s="290">
        <v>40877</v>
      </c>
      <c r="BE19" s="240"/>
      <c r="BF19" s="240"/>
    </row>
    <row r="20" spans="1:58" ht="15.75" thickBot="1">
      <c r="A20" s="284" t="s">
        <v>768</v>
      </c>
      <c r="B20" s="284" t="s">
        <v>1216</v>
      </c>
      <c r="C20" s="284">
        <f t="shared" si="0"/>
        <v>10</v>
      </c>
      <c r="D20" s="284"/>
      <c r="E20" s="284">
        <v>3</v>
      </c>
      <c r="F20" s="284">
        <v>1</v>
      </c>
      <c r="G20" s="284"/>
      <c r="H20" s="284">
        <v>1</v>
      </c>
      <c r="I20" s="284"/>
      <c r="J20" s="287"/>
      <c r="K20" s="284">
        <v>5</v>
      </c>
      <c r="L20" s="284"/>
      <c r="M20" s="284"/>
      <c r="N20" s="301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1"/>
      <c r="AD20" s="422" t="s">
        <v>1261</v>
      </c>
      <c r="AE20" s="285" t="s">
        <v>1465</v>
      </c>
      <c r="AF20" s="421">
        <v>5.37</v>
      </c>
      <c r="AG20" s="422" t="s">
        <v>1466</v>
      </c>
      <c r="AH20" s="286">
        <v>40883</v>
      </c>
      <c r="AI20" s="301"/>
      <c r="AJ20" s="329" t="s">
        <v>1616</v>
      </c>
      <c r="AK20" s="330" t="s">
        <v>1617</v>
      </c>
      <c r="AL20" s="330" t="s">
        <v>1604</v>
      </c>
      <c r="AM20" s="330" t="s">
        <v>1620</v>
      </c>
      <c r="AN20" s="302"/>
      <c r="AO20" s="301"/>
      <c r="AP20" s="302"/>
      <c r="AQ20" s="302"/>
      <c r="AR20" s="302"/>
      <c r="AS20" s="302"/>
      <c r="AT20" s="302"/>
      <c r="AU20" s="302"/>
      <c r="AV20" s="302"/>
      <c r="AW20" s="301"/>
      <c r="AX20" s="287">
        <v>288</v>
      </c>
      <c r="AY20" s="287" t="s">
        <v>10</v>
      </c>
      <c r="AZ20" s="288" t="s">
        <v>210</v>
      </c>
      <c r="BA20" s="287" t="s">
        <v>1383</v>
      </c>
      <c r="BB20" s="287" t="s">
        <v>1371</v>
      </c>
      <c r="BC20" s="287" t="s">
        <v>1382</v>
      </c>
      <c r="BD20" s="290"/>
      <c r="BE20" s="240"/>
      <c r="BF20" s="240"/>
    </row>
    <row r="21" spans="1:58" ht="15.75" thickBot="1">
      <c r="A21" s="284" t="s">
        <v>675</v>
      </c>
      <c r="B21" s="284" t="s">
        <v>1217</v>
      </c>
      <c r="C21" s="284">
        <f t="shared" si="0"/>
        <v>10</v>
      </c>
      <c r="D21" s="284"/>
      <c r="E21" s="284"/>
      <c r="F21" s="284"/>
      <c r="G21" s="284"/>
      <c r="H21" s="284"/>
      <c r="I21" s="287"/>
      <c r="J21" s="284"/>
      <c r="K21" s="287">
        <v>10</v>
      </c>
      <c r="L21" s="287"/>
      <c r="M21" s="287"/>
      <c r="N21" s="301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1"/>
      <c r="AD21" s="422" t="s">
        <v>2195</v>
      </c>
      <c r="AE21" s="285" t="s">
        <v>1460</v>
      </c>
      <c r="AF21" s="421">
        <v>0.32500000000000001</v>
      </c>
      <c r="AG21" s="422" t="s">
        <v>1464</v>
      </c>
      <c r="AH21" s="286">
        <v>40884</v>
      </c>
      <c r="AI21" s="301"/>
      <c r="AJ21" s="329" t="s">
        <v>1621</v>
      </c>
      <c r="AK21" s="330" t="s">
        <v>1622</v>
      </c>
      <c r="AL21" s="330" t="s">
        <v>1604</v>
      </c>
      <c r="AM21" s="330" t="s">
        <v>1623</v>
      </c>
      <c r="AN21" s="302"/>
      <c r="AO21" s="301"/>
      <c r="AP21" s="302"/>
      <c r="AQ21" s="302"/>
      <c r="AR21" s="302"/>
      <c r="AS21" s="302"/>
      <c r="AT21" s="302"/>
      <c r="AU21" s="302"/>
      <c r="AV21" s="302"/>
      <c r="AW21" s="301"/>
      <c r="AX21" s="287">
        <v>289</v>
      </c>
      <c r="AY21" s="287" t="s">
        <v>10</v>
      </c>
      <c r="AZ21" s="288" t="s">
        <v>210</v>
      </c>
      <c r="BA21" s="287" t="s">
        <v>1383</v>
      </c>
      <c r="BB21" s="287" t="s">
        <v>1371</v>
      </c>
      <c r="BC21" s="287" t="s">
        <v>1382</v>
      </c>
      <c r="BD21" s="290"/>
      <c r="BE21" s="240"/>
      <c r="BF21" s="240"/>
    </row>
    <row r="22" spans="1:58" ht="15.75" thickBot="1">
      <c r="A22" s="284" t="s">
        <v>674</v>
      </c>
      <c r="B22" s="284" t="s">
        <v>1218</v>
      </c>
      <c r="C22" s="284">
        <f t="shared" si="0"/>
        <v>350</v>
      </c>
      <c r="D22" s="284"/>
      <c r="E22" s="284"/>
      <c r="F22" s="284">
        <v>350</v>
      </c>
      <c r="G22" s="284"/>
      <c r="H22" s="284"/>
      <c r="I22" s="284"/>
      <c r="J22" s="284"/>
      <c r="K22" s="284"/>
      <c r="L22" s="284"/>
      <c r="M22" s="284"/>
      <c r="N22" s="301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1"/>
      <c r="AD22" s="422" t="s">
        <v>2198</v>
      </c>
      <c r="AE22" s="285" t="s">
        <v>1423</v>
      </c>
      <c r="AF22" s="421">
        <v>9.4</v>
      </c>
      <c r="AG22" s="422" t="s">
        <v>1463</v>
      </c>
      <c r="AH22" s="286">
        <v>40884</v>
      </c>
      <c r="AI22" s="301"/>
      <c r="AJ22" s="329" t="s">
        <v>1624</v>
      </c>
      <c r="AK22" s="330" t="s">
        <v>1625</v>
      </c>
      <c r="AL22" s="330" t="s">
        <v>1604</v>
      </c>
      <c r="AM22" s="330" t="s">
        <v>1626</v>
      </c>
      <c r="AN22" s="302"/>
      <c r="AO22" s="301"/>
      <c r="AP22" s="302"/>
      <c r="AQ22" s="302"/>
      <c r="AR22" s="302"/>
      <c r="AS22" s="302"/>
      <c r="AT22" s="302"/>
      <c r="AU22" s="302"/>
      <c r="AV22" s="302"/>
      <c r="AW22" s="301"/>
      <c r="AX22" s="287">
        <v>290</v>
      </c>
      <c r="AY22" s="287" t="s">
        <v>10</v>
      </c>
      <c r="AZ22" s="288" t="s">
        <v>210</v>
      </c>
      <c r="BA22" s="287" t="s">
        <v>1383</v>
      </c>
      <c r="BB22" s="287" t="s">
        <v>1371</v>
      </c>
      <c r="BC22" s="287" t="s">
        <v>1382</v>
      </c>
      <c r="BD22" s="290">
        <v>40877</v>
      </c>
      <c r="BE22" s="240"/>
      <c r="BF22" s="240"/>
    </row>
    <row r="23" spans="1:58" ht="15.75" thickBot="1">
      <c r="A23" s="284" t="s">
        <v>674</v>
      </c>
      <c r="B23" s="299" t="s">
        <v>1516</v>
      </c>
      <c r="C23" s="284">
        <f t="shared" si="0"/>
        <v>400</v>
      </c>
      <c r="D23" s="284"/>
      <c r="E23" s="284">
        <v>400</v>
      </c>
      <c r="F23" s="284"/>
      <c r="G23" s="284"/>
      <c r="H23" s="284"/>
      <c r="I23" s="287"/>
      <c r="J23" s="284"/>
      <c r="K23" s="284"/>
      <c r="L23" s="284"/>
      <c r="M23" s="284"/>
      <c r="N23" s="301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1"/>
      <c r="AD23" s="422" t="s">
        <v>2197</v>
      </c>
      <c r="AE23" s="285" t="s">
        <v>1462</v>
      </c>
      <c r="AF23" s="421">
        <v>10.85</v>
      </c>
      <c r="AG23" s="422" t="s">
        <v>1461</v>
      </c>
      <c r="AH23" s="286">
        <v>40885</v>
      </c>
      <c r="AI23" s="301"/>
      <c r="AJ23" s="329" t="s">
        <v>1627</v>
      </c>
      <c r="AK23" s="330" t="s">
        <v>1628</v>
      </c>
      <c r="AL23" s="330" t="s">
        <v>1597</v>
      </c>
      <c r="AM23" s="330" t="s">
        <v>1629</v>
      </c>
      <c r="AN23" s="302"/>
      <c r="AO23" s="301"/>
      <c r="AP23" s="302"/>
      <c r="AQ23" s="302"/>
      <c r="AR23" s="302"/>
      <c r="AS23" s="302"/>
      <c r="AT23" s="302"/>
      <c r="AU23" s="302"/>
      <c r="AV23" s="302"/>
      <c r="AW23" s="301"/>
      <c r="AX23" s="287">
        <v>291</v>
      </c>
      <c r="AY23" s="287" t="s">
        <v>101</v>
      </c>
      <c r="AZ23" s="288" t="s">
        <v>1384</v>
      </c>
      <c r="BA23" s="287" t="s">
        <v>1042</v>
      </c>
      <c r="BB23" s="287" t="s">
        <v>1371</v>
      </c>
      <c r="BC23" s="289" t="s">
        <v>1374</v>
      </c>
      <c r="BD23" s="290">
        <v>40877</v>
      </c>
      <c r="BE23" s="240"/>
      <c r="BF23" s="240"/>
    </row>
    <row r="24" spans="1:58" ht="15.75" thickBot="1">
      <c r="A24" s="284" t="s">
        <v>674</v>
      </c>
      <c r="B24" s="293" t="s">
        <v>1279</v>
      </c>
      <c r="C24" s="284">
        <f t="shared" si="0"/>
        <v>189</v>
      </c>
      <c r="D24" s="284"/>
      <c r="E24" s="284"/>
      <c r="F24" s="284"/>
      <c r="G24" s="284"/>
      <c r="H24" s="284"/>
      <c r="I24" s="287"/>
      <c r="J24" s="284"/>
      <c r="K24" s="287"/>
      <c r="L24" s="287"/>
      <c r="M24" s="287">
        <v>189</v>
      </c>
      <c r="N24" s="301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1"/>
      <c r="AD24" s="422" t="s">
        <v>2195</v>
      </c>
      <c r="AE24" s="285" t="s">
        <v>1460</v>
      </c>
      <c r="AF24" s="421">
        <v>0.32500000000000001</v>
      </c>
      <c r="AG24" s="422" t="s">
        <v>1459</v>
      </c>
      <c r="AH24" s="286">
        <v>40885</v>
      </c>
      <c r="AI24" s="301"/>
      <c r="AJ24" s="329" t="s">
        <v>1592</v>
      </c>
      <c r="AK24" s="330" t="s">
        <v>558</v>
      </c>
      <c r="AL24" s="330" t="s">
        <v>1618</v>
      </c>
      <c r="AM24" s="330" t="s">
        <v>1630</v>
      </c>
      <c r="AN24" s="302"/>
      <c r="AO24" s="301"/>
      <c r="AP24" s="302"/>
      <c r="AQ24" s="302"/>
      <c r="AR24" s="302"/>
      <c r="AS24" s="302"/>
      <c r="AT24" s="302"/>
      <c r="AU24" s="302"/>
      <c r="AV24" s="302"/>
      <c r="AW24" s="301"/>
      <c r="AX24" s="287">
        <v>292</v>
      </c>
      <c r="AY24" s="287" t="s">
        <v>1385</v>
      </c>
      <c r="AZ24" s="288" t="s">
        <v>1386</v>
      </c>
      <c r="BA24" s="287" t="s">
        <v>1387</v>
      </c>
      <c r="BB24" s="287" t="s">
        <v>1371</v>
      </c>
      <c r="BC24" s="289" t="s">
        <v>1374</v>
      </c>
      <c r="BD24" s="290">
        <v>40791</v>
      </c>
      <c r="BE24" s="240"/>
      <c r="BF24" s="240"/>
    </row>
    <row r="25" spans="1:58" ht="15.75" thickBot="1">
      <c r="A25" s="287" t="s">
        <v>674</v>
      </c>
      <c r="B25" s="299" t="s">
        <v>1517</v>
      </c>
      <c r="C25" s="284">
        <f t="shared" si="0"/>
        <v>121</v>
      </c>
      <c r="D25" s="284"/>
      <c r="E25" s="284"/>
      <c r="F25" s="284"/>
      <c r="G25" s="284"/>
      <c r="H25" s="284"/>
      <c r="I25" s="284"/>
      <c r="J25" s="284"/>
      <c r="K25" s="284">
        <f>68+17</f>
        <v>85</v>
      </c>
      <c r="L25" s="284">
        <v>15</v>
      </c>
      <c r="M25" s="284">
        <v>21</v>
      </c>
      <c r="N25" s="301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1"/>
      <c r="AD25" s="422" t="s">
        <v>2195</v>
      </c>
      <c r="AE25" s="285" t="s">
        <v>1460</v>
      </c>
      <c r="AF25" s="421">
        <v>2.89</v>
      </c>
      <c r="AG25" s="422" t="s">
        <v>1459</v>
      </c>
      <c r="AH25" s="286">
        <v>40885</v>
      </c>
      <c r="AI25" s="301"/>
      <c r="AJ25" s="329" t="s">
        <v>1631</v>
      </c>
      <c r="AK25" s="330" t="s">
        <v>1632</v>
      </c>
      <c r="AL25" s="330" t="s">
        <v>1604</v>
      </c>
      <c r="AM25" s="330" t="s">
        <v>1633</v>
      </c>
      <c r="AN25" s="302"/>
      <c r="AO25" s="301"/>
      <c r="AP25" s="302"/>
      <c r="AQ25" s="302"/>
      <c r="AR25" s="302"/>
      <c r="AS25" s="302"/>
      <c r="AT25" s="302"/>
      <c r="AU25" s="302"/>
      <c r="AV25" s="302"/>
      <c r="AW25" s="301"/>
      <c r="AX25" s="287">
        <v>293</v>
      </c>
      <c r="AY25" s="289" t="s">
        <v>95</v>
      </c>
      <c r="AZ25" s="288" t="s">
        <v>1340</v>
      </c>
      <c r="BA25" s="287" t="s">
        <v>1388</v>
      </c>
      <c r="BB25" s="287" t="s">
        <v>1371</v>
      </c>
      <c r="BC25" s="289" t="s">
        <v>1374</v>
      </c>
      <c r="BD25" s="287"/>
      <c r="BE25" s="240"/>
      <c r="BF25" s="240"/>
    </row>
    <row r="26" spans="1:58" ht="15.75" thickBot="1">
      <c r="A26" s="284" t="s">
        <v>674</v>
      </c>
      <c r="B26" s="284" t="s">
        <v>1222</v>
      </c>
      <c r="C26" s="284">
        <f t="shared" si="0"/>
        <v>82</v>
      </c>
      <c r="D26" s="284"/>
      <c r="E26" s="284">
        <f>29+50</f>
        <v>79</v>
      </c>
      <c r="F26" s="284">
        <v>3</v>
      </c>
      <c r="G26" s="284"/>
      <c r="H26" s="284"/>
      <c r="I26" s="287"/>
      <c r="J26" s="284"/>
      <c r="K26" s="287"/>
      <c r="L26" s="287"/>
      <c r="M26" s="287"/>
      <c r="N26" s="301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1"/>
      <c r="AD26" s="422" t="s">
        <v>2185</v>
      </c>
      <c r="AE26" s="285" t="s">
        <v>1458</v>
      </c>
      <c r="AF26" s="421">
        <v>1</v>
      </c>
      <c r="AG26" s="422" t="s">
        <v>1457</v>
      </c>
      <c r="AH26" s="286">
        <v>40885</v>
      </c>
      <c r="AI26" s="301"/>
      <c r="AJ26" s="329" t="s">
        <v>1634</v>
      </c>
      <c r="AK26" s="330" t="s">
        <v>1635</v>
      </c>
      <c r="AL26" s="330" t="s">
        <v>1604</v>
      </c>
      <c r="AM26" s="330" t="s">
        <v>1594</v>
      </c>
      <c r="AN26" s="302"/>
      <c r="AO26" s="301"/>
      <c r="AP26" s="302"/>
      <c r="AQ26" s="302"/>
      <c r="AR26" s="302"/>
      <c r="AS26" s="302"/>
      <c r="AT26" s="302"/>
      <c r="AU26" s="302"/>
      <c r="AV26" s="302"/>
      <c r="AW26" s="301"/>
      <c r="AX26" s="287">
        <v>294</v>
      </c>
      <c r="AY26" s="289" t="s">
        <v>1375</v>
      </c>
      <c r="AZ26" s="288" t="s">
        <v>1376</v>
      </c>
      <c r="BA26" s="287" t="s">
        <v>1377</v>
      </c>
      <c r="BB26" s="287" t="s">
        <v>1371</v>
      </c>
      <c r="BC26" s="289" t="s">
        <v>1374</v>
      </c>
      <c r="BD26" s="290">
        <v>40877</v>
      </c>
      <c r="BE26" s="240"/>
      <c r="BF26" s="240"/>
    </row>
    <row r="27" spans="1:58" ht="15.75" thickBot="1">
      <c r="A27" s="287" t="s">
        <v>674</v>
      </c>
      <c r="B27" s="287" t="s">
        <v>1518</v>
      </c>
      <c r="C27" s="284">
        <f t="shared" si="0"/>
        <v>488</v>
      </c>
      <c r="D27" s="284"/>
      <c r="E27" s="284"/>
      <c r="F27" s="284"/>
      <c r="G27" s="284"/>
      <c r="H27" s="284"/>
      <c r="I27" s="284"/>
      <c r="J27" s="284"/>
      <c r="K27" s="284">
        <v>488</v>
      </c>
      <c r="L27" s="284"/>
      <c r="M27" s="284"/>
      <c r="N27" s="301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1"/>
      <c r="AD27" s="422" t="s">
        <v>2198</v>
      </c>
      <c r="AE27" s="285" t="s">
        <v>1423</v>
      </c>
      <c r="AF27" s="421">
        <v>8</v>
      </c>
      <c r="AG27" s="422" t="s">
        <v>1455</v>
      </c>
      <c r="AH27" s="286">
        <v>40885</v>
      </c>
      <c r="AI27" s="301"/>
      <c r="AJ27" s="329" t="s">
        <v>1636</v>
      </c>
      <c r="AK27" s="330" t="s">
        <v>1637</v>
      </c>
      <c r="AL27" s="330" t="s">
        <v>1604</v>
      </c>
      <c r="AM27" s="330" t="s">
        <v>1638</v>
      </c>
      <c r="AN27" s="302"/>
      <c r="AO27" s="301"/>
      <c r="AP27" s="302"/>
      <c r="AQ27" s="302"/>
      <c r="AR27" s="302"/>
      <c r="AS27" s="302"/>
      <c r="AT27" s="302"/>
      <c r="AU27" s="302"/>
      <c r="AV27" s="302"/>
      <c r="AW27" s="301"/>
      <c r="AX27" s="287">
        <v>295</v>
      </c>
      <c r="AY27" s="289" t="s">
        <v>1385</v>
      </c>
      <c r="AZ27" s="288" t="s">
        <v>1386</v>
      </c>
      <c r="BA27" s="287" t="s">
        <v>1387</v>
      </c>
      <c r="BB27" s="287" t="s">
        <v>1371</v>
      </c>
      <c r="BC27" s="287" t="s">
        <v>1382</v>
      </c>
      <c r="BD27" s="290"/>
      <c r="BE27" s="240"/>
      <c r="BF27" s="240"/>
    </row>
    <row r="28" spans="1:58" ht="15.75" thickBot="1">
      <c r="A28" s="284" t="s">
        <v>674</v>
      </c>
      <c r="B28" s="293" t="s">
        <v>1260</v>
      </c>
      <c r="C28" s="284">
        <f t="shared" si="0"/>
        <v>749</v>
      </c>
      <c r="D28" s="284"/>
      <c r="E28" s="284">
        <v>70</v>
      </c>
      <c r="F28" s="284"/>
      <c r="G28" s="284"/>
      <c r="H28" s="284">
        <v>19</v>
      </c>
      <c r="I28" s="284"/>
      <c r="J28" s="284"/>
      <c r="K28" s="284">
        <f>139+445+20</f>
        <v>604</v>
      </c>
      <c r="L28" s="284">
        <v>56</v>
      </c>
      <c r="M28" s="284"/>
      <c r="N28" s="301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1"/>
      <c r="AD28" s="422" t="s">
        <v>2199</v>
      </c>
      <c r="AE28" s="285" t="s">
        <v>1450</v>
      </c>
      <c r="AF28" s="421">
        <v>2.16</v>
      </c>
      <c r="AG28" s="294"/>
      <c r="AH28" s="286">
        <v>40885</v>
      </c>
      <c r="AI28" s="301"/>
      <c r="AJ28" s="329" t="s">
        <v>1592</v>
      </c>
      <c r="AK28" s="330" t="s">
        <v>558</v>
      </c>
      <c r="AL28" s="330" t="s">
        <v>1604</v>
      </c>
      <c r="AM28" s="330" t="s">
        <v>1639</v>
      </c>
      <c r="AN28" s="302"/>
      <c r="AO28" s="301"/>
      <c r="AP28" s="302"/>
      <c r="AQ28" s="302"/>
      <c r="AR28" s="302"/>
      <c r="AS28" s="302"/>
      <c r="AT28" s="302"/>
      <c r="AU28" s="302"/>
      <c r="AV28" s="302"/>
      <c r="AW28" s="301"/>
      <c r="AX28" s="287">
        <v>296</v>
      </c>
      <c r="AY28" s="289" t="s">
        <v>124</v>
      </c>
      <c r="AZ28" s="288" t="s">
        <v>1389</v>
      </c>
      <c r="BA28" s="287" t="s">
        <v>1390</v>
      </c>
      <c r="BB28" s="287" t="s">
        <v>1371</v>
      </c>
      <c r="BC28" s="289" t="s">
        <v>1382</v>
      </c>
      <c r="BD28" s="290"/>
      <c r="BE28" s="240"/>
      <c r="BF28" s="240"/>
    </row>
    <row r="29" spans="1:58" ht="15.75" thickBot="1">
      <c r="A29" s="284" t="s">
        <v>674</v>
      </c>
      <c r="B29" s="284" t="s">
        <v>1226</v>
      </c>
      <c r="C29" s="284">
        <f t="shared" si="0"/>
        <v>28</v>
      </c>
      <c r="D29" s="284">
        <v>4</v>
      </c>
      <c r="E29" s="284"/>
      <c r="F29" s="284">
        <v>19</v>
      </c>
      <c r="G29" s="284"/>
      <c r="H29" s="284"/>
      <c r="I29" s="284"/>
      <c r="J29" s="284"/>
      <c r="K29" s="284">
        <v>3</v>
      </c>
      <c r="L29" s="284">
        <v>2</v>
      </c>
      <c r="M29" s="284"/>
      <c r="N29" s="301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1"/>
      <c r="AD29" s="422" t="s">
        <v>2204</v>
      </c>
      <c r="AE29" s="285" t="s">
        <v>1506</v>
      </c>
      <c r="AF29" s="421">
        <v>0.15</v>
      </c>
      <c r="AG29" s="294"/>
      <c r="AH29" s="286">
        <v>40885</v>
      </c>
      <c r="AI29" s="301"/>
      <c r="AJ29" s="329" t="s">
        <v>1640</v>
      </c>
      <c r="AK29" s="330" t="s">
        <v>1641</v>
      </c>
      <c r="AL29" s="330" t="s">
        <v>1642</v>
      </c>
      <c r="AM29" s="330" t="s">
        <v>1643</v>
      </c>
      <c r="AN29" s="302"/>
      <c r="AO29" s="301"/>
      <c r="AP29" s="302"/>
      <c r="AQ29" s="302"/>
      <c r="AR29" s="302"/>
      <c r="AS29" s="302"/>
      <c r="AT29" s="302"/>
      <c r="AU29" s="302"/>
      <c r="AV29" s="302"/>
      <c r="AW29" s="301"/>
      <c r="AX29" s="287">
        <v>297</v>
      </c>
      <c r="AY29" s="289" t="s">
        <v>1385</v>
      </c>
      <c r="AZ29" s="288" t="s">
        <v>1386</v>
      </c>
      <c r="BA29" s="287" t="s">
        <v>1390</v>
      </c>
      <c r="BB29" s="287" t="s">
        <v>1371</v>
      </c>
      <c r="BC29" s="287" t="s">
        <v>1382</v>
      </c>
      <c r="BD29" s="290">
        <v>40877</v>
      </c>
      <c r="BE29" s="240"/>
      <c r="BF29" s="240"/>
    </row>
    <row r="30" spans="1:58" ht="15.75" thickBot="1">
      <c r="A30" s="284" t="s">
        <v>674</v>
      </c>
      <c r="B30" s="288" t="s">
        <v>1280</v>
      </c>
      <c r="C30" s="284">
        <f t="shared" si="0"/>
        <v>22</v>
      </c>
      <c r="D30" s="284"/>
      <c r="E30" s="284"/>
      <c r="F30" s="284"/>
      <c r="G30" s="284"/>
      <c r="H30" s="284"/>
      <c r="I30" s="284"/>
      <c r="J30" s="284"/>
      <c r="K30" s="284"/>
      <c r="L30" s="284">
        <v>22</v>
      </c>
      <c r="M30" s="284"/>
      <c r="N30" s="301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1"/>
      <c r="AD30" s="422" t="s">
        <v>2177</v>
      </c>
      <c r="AE30" s="285" t="s">
        <v>1454</v>
      </c>
      <c r="AF30" s="421">
        <v>5.22</v>
      </c>
      <c r="AG30" s="294"/>
      <c r="AH30" s="286">
        <v>40885</v>
      </c>
      <c r="AI30" s="301"/>
      <c r="AJ30" s="329" t="s">
        <v>1644</v>
      </c>
      <c r="AK30" s="330" t="s">
        <v>1645</v>
      </c>
      <c r="AL30" s="330" t="s">
        <v>1618</v>
      </c>
      <c r="AM30" s="330" t="s">
        <v>1646</v>
      </c>
      <c r="AN30" s="302"/>
      <c r="AO30" s="301"/>
      <c r="AP30" s="302"/>
      <c r="AQ30" s="302"/>
      <c r="AR30" s="302"/>
      <c r="AS30" s="302"/>
      <c r="AT30" s="302"/>
      <c r="AU30" s="302"/>
      <c r="AV30" s="302"/>
      <c r="AW30" s="301"/>
      <c r="AX30" s="287">
        <v>298</v>
      </c>
      <c r="AY30" s="289" t="s">
        <v>1375</v>
      </c>
      <c r="AZ30" s="288" t="s">
        <v>1376</v>
      </c>
      <c r="BA30" s="287" t="s">
        <v>1377</v>
      </c>
      <c r="BB30" s="287" t="s">
        <v>1371</v>
      </c>
      <c r="BC30" s="287" t="s">
        <v>1382</v>
      </c>
      <c r="BD30" s="287"/>
      <c r="BE30" s="240"/>
      <c r="BF30" s="240"/>
    </row>
    <row r="31" spans="1:58" ht="15.75" thickBot="1">
      <c r="A31" s="287" t="s">
        <v>674</v>
      </c>
      <c r="B31" s="299" t="s">
        <v>1519</v>
      </c>
      <c r="C31" s="284">
        <f t="shared" si="0"/>
        <v>5</v>
      </c>
      <c r="D31" s="284"/>
      <c r="E31" s="284"/>
      <c r="F31" s="284"/>
      <c r="G31" s="284"/>
      <c r="H31" s="284"/>
      <c r="I31" s="284"/>
      <c r="J31" s="284"/>
      <c r="K31" s="284">
        <v>5</v>
      </c>
      <c r="L31" s="284"/>
      <c r="M31" s="284"/>
      <c r="N31" s="301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1"/>
      <c r="AD31" s="422" t="s">
        <v>2177</v>
      </c>
      <c r="AE31" s="285" t="s">
        <v>1367</v>
      </c>
      <c r="AF31" s="421">
        <v>0.66500000000000004</v>
      </c>
      <c r="AG31" s="422" t="s">
        <v>1453</v>
      </c>
      <c r="AH31" s="286">
        <v>40886</v>
      </c>
      <c r="AI31" s="301"/>
      <c r="AJ31" s="329" t="s">
        <v>1647</v>
      </c>
      <c r="AK31" s="330" t="s">
        <v>1648</v>
      </c>
      <c r="AL31" s="330" t="s">
        <v>1597</v>
      </c>
      <c r="AM31" s="330" t="s">
        <v>1649</v>
      </c>
      <c r="AN31" s="302"/>
      <c r="AO31" s="301"/>
      <c r="AP31" s="302"/>
      <c r="AQ31" s="302"/>
      <c r="AR31" s="302"/>
      <c r="AS31" s="302"/>
      <c r="AT31" s="302"/>
      <c r="AU31" s="302"/>
      <c r="AV31" s="302"/>
      <c r="AW31" s="301"/>
      <c r="AX31" s="287">
        <v>299</v>
      </c>
      <c r="AY31" s="289" t="s">
        <v>1375</v>
      </c>
      <c r="AZ31" s="288" t="s">
        <v>1376</v>
      </c>
      <c r="BA31" s="287" t="s">
        <v>1377</v>
      </c>
      <c r="BB31" s="287" t="s">
        <v>1371</v>
      </c>
      <c r="BC31" s="287" t="s">
        <v>1382</v>
      </c>
      <c r="BD31" s="287"/>
      <c r="BE31" s="240"/>
      <c r="BF31" s="240"/>
    </row>
    <row r="32" spans="1:58" ht="15.75" thickBot="1">
      <c r="A32" s="284" t="s">
        <v>674</v>
      </c>
      <c r="B32" s="293" t="s">
        <v>1282</v>
      </c>
      <c r="C32" s="284">
        <f t="shared" si="0"/>
        <v>5</v>
      </c>
      <c r="D32" s="284"/>
      <c r="E32" s="284"/>
      <c r="F32" s="284"/>
      <c r="G32" s="284"/>
      <c r="H32" s="284"/>
      <c r="I32" s="284"/>
      <c r="J32" s="284"/>
      <c r="K32" s="284">
        <v>5</v>
      </c>
      <c r="L32" s="284"/>
      <c r="M32" s="284"/>
      <c r="N32" s="301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1"/>
      <c r="AD32" s="422" t="s">
        <v>2203</v>
      </c>
      <c r="AE32" s="285" t="s">
        <v>1451</v>
      </c>
      <c r="AF32" s="421">
        <v>1.4</v>
      </c>
      <c r="AG32" s="422" t="s">
        <v>1449</v>
      </c>
      <c r="AH32" s="286">
        <v>40886</v>
      </c>
      <c r="AI32" s="301"/>
      <c r="AJ32" s="329" t="s">
        <v>1650</v>
      </c>
      <c r="AK32" s="330" t="s">
        <v>1648</v>
      </c>
      <c r="AL32" s="330" t="s">
        <v>1597</v>
      </c>
      <c r="AM32" s="330" t="s">
        <v>1651</v>
      </c>
      <c r="AN32" s="302"/>
      <c r="AO32" s="301"/>
      <c r="AP32" s="302"/>
      <c r="AQ32" s="302"/>
      <c r="AR32" s="302"/>
      <c r="AS32" s="302"/>
      <c r="AT32" s="302"/>
      <c r="AU32" s="302"/>
      <c r="AV32" s="302"/>
      <c r="AW32" s="301"/>
      <c r="AX32" s="287">
        <v>300</v>
      </c>
      <c r="AY32" s="289" t="s">
        <v>124</v>
      </c>
      <c r="AZ32" s="288" t="s">
        <v>1389</v>
      </c>
      <c r="BA32" s="287" t="s">
        <v>1390</v>
      </c>
      <c r="BB32" s="287" t="s">
        <v>1371</v>
      </c>
      <c r="BC32" s="289" t="s">
        <v>1365</v>
      </c>
      <c r="BD32" s="290">
        <v>40838</v>
      </c>
      <c r="BE32" s="240"/>
      <c r="BF32" s="240"/>
    </row>
    <row r="33" spans="1:58" ht="15.75" thickBot="1">
      <c r="A33" s="287" t="s">
        <v>674</v>
      </c>
      <c r="B33" s="288" t="s">
        <v>1229</v>
      </c>
      <c r="C33" s="284">
        <f t="shared" si="0"/>
        <v>667</v>
      </c>
      <c r="D33" s="284"/>
      <c r="E33" s="284"/>
      <c r="F33" s="284"/>
      <c r="G33" s="284"/>
      <c r="H33" s="284">
        <v>150</v>
      </c>
      <c r="I33" s="284"/>
      <c r="J33" s="284"/>
      <c r="K33" s="287">
        <f>17+300+200</f>
        <v>517</v>
      </c>
      <c r="L33" s="287"/>
      <c r="M33" s="287"/>
      <c r="N33" s="301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1"/>
      <c r="AD33" s="422" t="s">
        <v>2199</v>
      </c>
      <c r="AE33" s="285" t="s">
        <v>1450</v>
      </c>
      <c r="AF33" s="421">
        <v>2.16</v>
      </c>
      <c r="AG33" s="422" t="s">
        <v>1449</v>
      </c>
      <c r="AH33" s="286">
        <v>40886</v>
      </c>
      <c r="AI33" s="301"/>
      <c r="AJ33" s="329" t="s">
        <v>1652</v>
      </c>
      <c r="AK33" s="330" t="s">
        <v>1653</v>
      </c>
      <c r="AL33" s="330" t="s">
        <v>1604</v>
      </c>
      <c r="AM33" s="330" t="s">
        <v>1620</v>
      </c>
      <c r="AN33" s="302"/>
      <c r="AO33" s="301"/>
      <c r="AP33" s="302"/>
      <c r="AQ33" s="302"/>
      <c r="AR33" s="302"/>
      <c r="AS33" s="302"/>
      <c r="AT33" s="302"/>
      <c r="AU33" s="302"/>
      <c r="AV33" s="302"/>
      <c r="AW33" s="301"/>
      <c r="AX33" s="287">
        <v>301</v>
      </c>
      <c r="AY33" s="289" t="s">
        <v>401</v>
      </c>
      <c r="AZ33" s="288" t="s">
        <v>1391</v>
      </c>
      <c r="BA33" s="287" t="s">
        <v>786</v>
      </c>
      <c r="BB33" s="287" t="s">
        <v>1371</v>
      </c>
      <c r="BC33" s="289" t="s">
        <v>1365</v>
      </c>
      <c r="BD33" s="290">
        <v>40877</v>
      </c>
      <c r="BE33" s="240"/>
      <c r="BF33" s="240"/>
    </row>
    <row r="34" spans="1:58" ht="15.75" thickBot="1">
      <c r="A34" s="284" t="s">
        <v>674</v>
      </c>
      <c r="B34" s="284" t="s">
        <v>1232</v>
      </c>
      <c r="C34" s="284">
        <f t="shared" si="0"/>
        <v>46</v>
      </c>
      <c r="D34" s="284"/>
      <c r="E34" s="284"/>
      <c r="F34" s="284"/>
      <c r="G34" s="284"/>
      <c r="H34" s="284"/>
      <c r="I34" s="284"/>
      <c r="J34" s="284"/>
      <c r="K34" s="287">
        <v>46</v>
      </c>
      <c r="L34" s="287"/>
      <c r="M34" s="287"/>
      <c r="N34" s="301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1"/>
      <c r="AD34" s="422" t="s">
        <v>2195</v>
      </c>
      <c r="AE34" s="285" t="s">
        <v>1448</v>
      </c>
      <c r="AF34" s="421">
        <v>0.68</v>
      </c>
      <c r="AG34" s="422" t="s">
        <v>1447</v>
      </c>
      <c r="AH34" s="286">
        <v>40886</v>
      </c>
      <c r="AI34" s="301"/>
      <c r="AJ34" s="329" t="s">
        <v>1640</v>
      </c>
      <c r="AK34" s="330" t="s">
        <v>1641</v>
      </c>
      <c r="AL34" s="330" t="s">
        <v>1597</v>
      </c>
      <c r="AM34" s="330" t="s">
        <v>1654</v>
      </c>
      <c r="AN34" s="302"/>
      <c r="AO34" s="301"/>
      <c r="AP34" s="302"/>
      <c r="AQ34" s="302"/>
      <c r="AR34" s="302"/>
      <c r="AS34" s="302"/>
      <c r="AT34" s="302"/>
      <c r="AU34" s="302"/>
      <c r="AV34" s="302"/>
      <c r="AW34" s="301"/>
      <c r="AX34" s="287">
        <v>302</v>
      </c>
      <c r="AY34" s="289" t="s">
        <v>10</v>
      </c>
      <c r="AZ34" s="288" t="s">
        <v>1392</v>
      </c>
      <c r="BA34" s="289" t="s">
        <v>1393</v>
      </c>
      <c r="BB34" s="289" t="s">
        <v>1394</v>
      </c>
      <c r="BC34" s="289" t="s">
        <v>1365</v>
      </c>
      <c r="BD34" s="287"/>
      <c r="BE34" s="240"/>
      <c r="BF34" s="240"/>
    </row>
    <row r="35" spans="1:58" ht="15.75" thickBot="1">
      <c r="A35" s="287" t="s">
        <v>674</v>
      </c>
      <c r="B35" s="284" t="s">
        <v>1237</v>
      </c>
      <c r="C35" s="284">
        <f t="shared" si="0"/>
        <v>108</v>
      </c>
      <c r="D35" s="284"/>
      <c r="E35" s="284"/>
      <c r="F35" s="284"/>
      <c r="G35" s="284"/>
      <c r="H35" s="284"/>
      <c r="I35" s="284"/>
      <c r="J35" s="284"/>
      <c r="K35" s="284">
        <v>31</v>
      </c>
      <c r="L35" s="284">
        <v>17</v>
      </c>
      <c r="M35" s="284">
        <f>46+7+7</f>
        <v>60</v>
      </c>
      <c r="N35" s="301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1"/>
      <c r="AD35" s="422" t="s">
        <v>2197</v>
      </c>
      <c r="AE35" s="285" t="s">
        <v>1446</v>
      </c>
      <c r="AF35" s="421">
        <v>7.4999999999999997E-2</v>
      </c>
      <c r="AG35" s="422" t="s">
        <v>1445</v>
      </c>
      <c r="AH35" s="286">
        <v>40886</v>
      </c>
      <c r="AI35" s="301"/>
      <c r="AJ35" s="329" t="s">
        <v>1655</v>
      </c>
      <c r="AK35" s="330" t="s">
        <v>1656</v>
      </c>
      <c r="AL35" s="330" t="s">
        <v>1604</v>
      </c>
      <c r="AM35" s="330" t="s">
        <v>1657</v>
      </c>
      <c r="AN35" s="302"/>
      <c r="AO35" s="301"/>
      <c r="AP35" s="302"/>
      <c r="AQ35" s="302"/>
      <c r="AR35" s="302"/>
      <c r="AS35" s="302"/>
      <c r="AT35" s="302"/>
      <c r="AU35" s="302"/>
      <c r="AV35" s="302"/>
      <c r="AW35" s="301"/>
      <c r="AX35" s="287">
        <v>303</v>
      </c>
      <c r="AY35" s="289" t="s">
        <v>95</v>
      </c>
      <c r="AZ35" s="288" t="s">
        <v>1395</v>
      </c>
      <c r="BA35" s="289" t="s">
        <v>1396</v>
      </c>
      <c r="BB35" s="289" t="s">
        <v>1371</v>
      </c>
      <c r="BC35" s="289" t="s">
        <v>1365</v>
      </c>
      <c r="BD35" s="290">
        <v>40877</v>
      </c>
      <c r="BE35" s="240"/>
      <c r="BF35" s="240"/>
    </row>
    <row r="36" spans="1:58" ht="15.75" thickBot="1">
      <c r="A36" s="287" t="s">
        <v>676</v>
      </c>
      <c r="B36" s="288" t="s">
        <v>1520</v>
      </c>
      <c r="C36" s="284">
        <f t="shared" si="0"/>
        <v>47</v>
      </c>
      <c r="D36" s="284"/>
      <c r="E36" s="284"/>
      <c r="F36" s="284"/>
      <c r="G36" s="284"/>
      <c r="H36" s="284">
        <v>47</v>
      </c>
      <c r="I36" s="284"/>
      <c r="J36" s="284"/>
      <c r="K36" s="284"/>
      <c r="L36" s="284"/>
      <c r="M36" s="284"/>
      <c r="N36" s="301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1"/>
      <c r="AD36" s="422" t="s">
        <v>2198</v>
      </c>
      <c r="AE36" s="285" t="s">
        <v>1444</v>
      </c>
      <c r="AF36" s="421">
        <v>1.65</v>
      </c>
      <c r="AG36" s="422" t="s">
        <v>1507</v>
      </c>
      <c r="AH36" s="286">
        <v>40886</v>
      </c>
      <c r="AI36" s="301"/>
      <c r="AJ36" s="329" t="s">
        <v>1658</v>
      </c>
      <c r="AK36" s="330" t="s">
        <v>1659</v>
      </c>
      <c r="AL36" s="330" t="s">
        <v>1660</v>
      </c>
      <c r="AM36" s="330" t="s">
        <v>1661</v>
      </c>
      <c r="AN36" s="302"/>
      <c r="AO36" s="301"/>
      <c r="AP36" s="302"/>
      <c r="AQ36" s="302"/>
      <c r="AR36" s="302"/>
      <c r="AS36" s="302"/>
      <c r="AT36" s="302"/>
      <c r="AU36" s="302"/>
      <c r="AV36" s="302"/>
      <c r="AW36" s="301"/>
      <c r="AX36" s="287">
        <v>304</v>
      </c>
      <c r="AY36" s="289" t="s">
        <v>249</v>
      </c>
      <c r="AZ36" s="288" t="s">
        <v>1359</v>
      </c>
      <c r="BA36" s="289" t="s">
        <v>1360</v>
      </c>
      <c r="BB36" s="289" t="s">
        <v>1397</v>
      </c>
      <c r="BC36" s="289" t="s">
        <v>1365</v>
      </c>
      <c r="BD36" s="287"/>
      <c r="BE36" s="240"/>
      <c r="BF36" s="240"/>
    </row>
    <row r="37" spans="1:58" ht="15.75" thickBot="1">
      <c r="A37" s="284" t="s">
        <v>676</v>
      </c>
      <c r="B37" s="284" t="s">
        <v>1521</v>
      </c>
      <c r="C37" s="284">
        <f t="shared" si="0"/>
        <v>160</v>
      </c>
      <c r="D37" s="284"/>
      <c r="E37" s="284"/>
      <c r="F37" s="284"/>
      <c r="G37" s="284"/>
      <c r="H37" s="284"/>
      <c r="I37" s="284"/>
      <c r="J37" s="284"/>
      <c r="K37" s="284">
        <v>160</v>
      </c>
      <c r="L37" s="284"/>
      <c r="M37" s="284"/>
      <c r="N37" s="301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1"/>
      <c r="AD37" s="422" t="s">
        <v>2201</v>
      </c>
      <c r="AE37" s="285" t="s">
        <v>1443</v>
      </c>
      <c r="AF37" s="421">
        <v>0.6</v>
      </c>
      <c r="AG37" s="422" t="s">
        <v>1442</v>
      </c>
      <c r="AH37" s="286">
        <v>40886</v>
      </c>
      <c r="AI37" s="301"/>
      <c r="AJ37" s="329" t="s">
        <v>1627</v>
      </c>
      <c r="AK37" s="330" t="s">
        <v>1628</v>
      </c>
      <c r="AL37" s="330" t="s">
        <v>1662</v>
      </c>
      <c r="AM37" s="330" t="s">
        <v>1663</v>
      </c>
      <c r="AN37" s="302"/>
      <c r="AO37" s="301"/>
      <c r="AP37" s="302"/>
      <c r="AQ37" s="302"/>
      <c r="AR37" s="302"/>
      <c r="AS37" s="302"/>
      <c r="AT37" s="302"/>
      <c r="AU37" s="302"/>
      <c r="AV37" s="302"/>
      <c r="AW37" s="301"/>
      <c r="AX37" s="287">
        <v>305</v>
      </c>
      <c r="AY37" s="289" t="s">
        <v>249</v>
      </c>
      <c r="AZ37" s="288" t="s">
        <v>1359</v>
      </c>
      <c r="BA37" s="289" t="s">
        <v>1360</v>
      </c>
      <c r="BB37" s="289" t="s">
        <v>1397</v>
      </c>
      <c r="BC37" s="289" t="s">
        <v>1366</v>
      </c>
      <c r="BD37" s="287"/>
      <c r="BE37" s="240"/>
      <c r="BF37" s="240"/>
    </row>
    <row r="38" spans="1:58" ht="15.75" thickBot="1">
      <c r="A38" s="284" t="s">
        <v>676</v>
      </c>
      <c r="B38" s="284" t="s">
        <v>1246</v>
      </c>
      <c r="C38" s="284">
        <f t="shared" si="0"/>
        <v>254</v>
      </c>
      <c r="D38" s="284"/>
      <c r="E38" s="284"/>
      <c r="F38" s="284"/>
      <c r="G38" s="284"/>
      <c r="H38" s="284"/>
      <c r="I38" s="284"/>
      <c r="J38" s="284"/>
      <c r="K38" s="284">
        <v>190</v>
      </c>
      <c r="L38" s="284"/>
      <c r="M38" s="284">
        <f>32+32</f>
        <v>64</v>
      </c>
      <c r="N38" s="301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1"/>
      <c r="AD38" s="1021" t="s">
        <v>678</v>
      </c>
      <c r="AE38" s="1021"/>
      <c r="AF38" s="424">
        <f>SUM(AF3:AF37)</f>
        <v>90.700000000000017</v>
      </c>
      <c r="AG38" s="419"/>
      <c r="AH38" s="210"/>
      <c r="AI38" s="301"/>
      <c r="AJ38" s="329" t="s">
        <v>1664</v>
      </c>
      <c r="AK38" s="330" t="s">
        <v>1635</v>
      </c>
      <c r="AL38" s="330" t="s">
        <v>1660</v>
      </c>
      <c r="AM38" s="330" t="s">
        <v>1665</v>
      </c>
      <c r="AN38" s="302"/>
      <c r="AO38" s="301"/>
      <c r="AP38" s="302"/>
      <c r="AQ38" s="302"/>
      <c r="AR38" s="302"/>
      <c r="AS38" s="302"/>
      <c r="AT38" s="302"/>
      <c r="AU38" s="302"/>
      <c r="AV38" s="302"/>
      <c r="AW38" s="301"/>
      <c r="AX38" s="287">
        <v>306</v>
      </c>
      <c r="AY38" s="289" t="s">
        <v>249</v>
      </c>
      <c r="AZ38" s="288" t="s">
        <v>1359</v>
      </c>
      <c r="BA38" s="289" t="s">
        <v>1360</v>
      </c>
      <c r="BB38" s="289" t="s">
        <v>1397</v>
      </c>
      <c r="BC38" s="289" t="s">
        <v>1366</v>
      </c>
      <c r="BD38" s="287"/>
      <c r="BE38" s="240"/>
      <c r="BF38" s="240"/>
    </row>
    <row r="39" spans="1:58" ht="15.75" thickBot="1">
      <c r="A39" s="284" t="s">
        <v>673</v>
      </c>
      <c r="B39" s="284" t="s">
        <v>1248</v>
      </c>
      <c r="C39" s="284">
        <f t="shared" si="0"/>
        <v>94</v>
      </c>
      <c r="D39" s="284"/>
      <c r="E39" s="284"/>
      <c r="F39" s="284">
        <v>8</v>
      </c>
      <c r="G39" s="284"/>
      <c r="H39" s="284"/>
      <c r="I39" s="284"/>
      <c r="J39" s="284"/>
      <c r="K39" s="287">
        <v>19</v>
      </c>
      <c r="L39" s="287">
        <v>3</v>
      </c>
      <c r="M39" s="287">
        <f>32+32</f>
        <v>64</v>
      </c>
      <c r="N39" s="301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1"/>
      <c r="AD39" s="419"/>
      <c r="AE39" s="84"/>
      <c r="AF39" s="419"/>
      <c r="AG39" s="419"/>
      <c r="AH39" s="210"/>
      <c r="AI39" s="301"/>
      <c r="AJ39" s="329" t="s">
        <v>1666</v>
      </c>
      <c r="AK39" s="330" t="s">
        <v>1667</v>
      </c>
      <c r="AL39" s="330" t="s">
        <v>1597</v>
      </c>
      <c r="AM39" s="330" t="s">
        <v>1668</v>
      </c>
      <c r="AN39" s="302"/>
      <c r="AO39" s="301"/>
      <c r="AP39" s="302"/>
      <c r="AQ39" s="302"/>
      <c r="AR39" s="302"/>
      <c r="AS39" s="302"/>
      <c r="AT39" s="302"/>
      <c r="AU39" s="302"/>
      <c r="AV39" s="302"/>
      <c r="AW39" s="301"/>
      <c r="AX39" s="287">
        <v>307</v>
      </c>
      <c r="AY39" s="289" t="s">
        <v>249</v>
      </c>
      <c r="AZ39" s="288" t="s">
        <v>1359</v>
      </c>
      <c r="BA39" s="289" t="s">
        <v>1360</v>
      </c>
      <c r="BB39" s="289" t="s">
        <v>1397</v>
      </c>
      <c r="BC39" s="289" t="s">
        <v>1366</v>
      </c>
      <c r="BD39" s="287"/>
      <c r="BE39" s="240"/>
      <c r="BF39" s="240"/>
    </row>
    <row r="40" spans="1:58" ht="15.75" thickBot="1">
      <c r="A40" s="284" t="s">
        <v>673</v>
      </c>
      <c r="B40" s="284" t="s">
        <v>1293</v>
      </c>
      <c r="C40" s="284">
        <f t="shared" si="0"/>
        <v>89</v>
      </c>
      <c r="D40" s="284"/>
      <c r="E40" s="284"/>
      <c r="F40" s="284"/>
      <c r="G40" s="284"/>
      <c r="H40" s="287"/>
      <c r="I40" s="284"/>
      <c r="J40" s="284"/>
      <c r="K40" s="287">
        <v>89</v>
      </c>
      <c r="L40" s="287"/>
      <c r="M40" s="287"/>
      <c r="N40" s="301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1"/>
      <c r="AD40" s="419"/>
      <c r="AE40" s="84"/>
      <c r="AF40" s="419"/>
      <c r="AG40" s="419"/>
      <c r="AH40" s="210"/>
      <c r="AI40" s="301"/>
      <c r="AJ40" s="329" t="s">
        <v>1669</v>
      </c>
      <c r="AK40" s="330" t="s">
        <v>1670</v>
      </c>
      <c r="AL40" s="330" t="s">
        <v>1671</v>
      </c>
      <c r="AM40" s="330" t="s">
        <v>1672</v>
      </c>
      <c r="AN40" s="302"/>
      <c r="AO40" s="301"/>
      <c r="AP40" s="302"/>
      <c r="AQ40" s="302"/>
      <c r="AR40" s="302"/>
      <c r="AS40" s="302"/>
      <c r="AT40" s="302"/>
      <c r="AU40" s="302"/>
      <c r="AV40" s="302"/>
      <c r="AW40" s="301"/>
      <c r="AX40" s="287">
        <v>308</v>
      </c>
      <c r="AY40" s="289" t="s">
        <v>249</v>
      </c>
      <c r="AZ40" s="288" t="s">
        <v>1359</v>
      </c>
      <c r="BA40" s="289" t="s">
        <v>1360</v>
      </c>
      <c r="BB40" s="289" t="s">
        <v>1397</v>
      </c>
      <c r="BC40" s="289" t="s">
        <v>1366</v>
      </c>
      <c r="BD40" s="287"/>
      <c r="BE40" s="240"/>
      <c r="BF40" s="240"/>
    </row>
    <row r="41" spans="1:58" ht="15.75" thickBot="1">
      <c r="A41" s="287" t="s">
        <v>673</v>
      </c>
      <c r="B41" s="284" t="s">
        <v>1522</v>
      </c>
      <c r="C41" s="284">
        <f t="shared" si="0"/>
        <v>2</v>
      </c>
      <c r="D41" s="284"/>
      <c r="E41" s="284"/>
      <c r="F41" s="284"/>
      <c r="G41" s="284"/>
      <c r="H41" s="284"/>
      <c r="I41" s="284"/>
      <c r="J41" s="284"/>
      <c r="K41" s="284"/>
      <c r="L41" s="284">
        <v>2</v>
      </c>
      <c r="M41" s="284"/>
      <c r="N41" s="301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1"/>
      <c r="AD41" s="419"/>
      <c r="AE41" s="84"/>
      <c r="AF41" s="419"/>
      <c r="AG41" s="419"/>
      <c r="AH41" s="210"/>
      <c r="AI41" s="301"/>
      <c r="AJ41" s="331"/>
      <c r="AK41" s="330"/>
      <c r="AL41" s="330"/>
      <c r="AM41" s="330"/>
      <c r="AN41" s="302"/>
      <c r="AO41" s="301"/>
      <c r="AP41" s="302"/>
      <c r="AQ41" s="302"/>
      <c r="AR41" s="302"/>
      <c r="AS41" s="302"/>
      <c r="AT41" s="302"/>
      <c r="AU41" s="302"/>
      <c r="AV41" s="302"/>
      <c r="AW41" s="301"/>
      <c r="AX41" s="287">
        <v>309</v>
      </c>
      <c r="AY41" s="289" t="s">
        <v>249</v>
      </c>
      <c r="AZ41" s="288" t="s">
        <v>1359</v>
      </c>
      <c r="BA41" s="289" t="s">
        <v>1360</v>
      </c>
      <c r="BB41" s="289" t="s">
        <v>1397</v>
      </c>
      <c r="BC41" s="289" t="s">
        <v>1366</v>
      </c>
      <c r="BD41" s="287"/>
      <c r="BE41" s="240"/>
      <c r="BF41" s="240"/>
    </row>
    <row r="42" spans="1:58" ht="15.75" thickBot="1">
      <c r="A42" s="303"/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1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1"/>
      <c r="AD42" s="419"/>
      <c r="AE42" s="84"/>
      <c r="AF42" s="419"/>
      <c r="AG42" s="419"/>
      <c r="AH42" s="210"/>
      <c r="AI42" s="301"/>
      <c r="AJ42" s="332" t="s">
        <v>678</v>
      </c>
      <c r="AK42" s="330"/>
      <c r="AL42" s="330"/>
      <c r="AM42" s="330" t="s">
        <v>1673</v>
      </c>
      <c r="AN42" s="302"/>
      <c r="AO42" s="301"/>
      <c r="AP42" s="302"/>
      <c r="AQ42" s="302"/>
      <c r="AR42" s="302"/>
      <c r="AS42" s="302"/>
      <c r="AT42" s="302"/>
      <c r="AU42" s="302"/>
      <c r="AV42" s="302"/>
      <c r="AW42" s="301"/>
      <c r="AX42" s="287">
        <v>310</v>
      </c>
      <c r="AY42" s="289" t="s">
        <v>838</v>
      </c>
      <c r="AZ42" s="288" t="s">
        <v>1398</v>
      </c>
      <c r="BA42" s="287"/>
      <c r="BB42" s="289" t="s">
        <v>1397</v>
      </c>
      <c r="BC42" s="289" t="s">
        <v>1365</v>
      </c>
      <c r="BD42" s="290">
        <v>40838</v>
      </c>
      <c r="BE42" s="240"/>
      <c r="BF42" s="240"/>
    </row>
    <row r="43" spans="1:58">
      <c r="A43" s="304"/>
      <c r="B43" s="303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1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1"/>
      <c r="AD43" s="419"/>
      <c r="AE43" s="84"/>
      <c r="AF43" s="419"/>
      <c r="AG43" s="419"/>
      <c r="AH43" s="210"/>
      <c r="AI43" s="301"/>
      <c r="AJ43" s="302"/>
      <c r="AK43" s="302"/>
      <c r="AL43" s="302"/>
      <c r="AM43" s="302"/>
      <c r="AN43" s="302"/>
      <c r="AO43" s="301"/>
      <c r="AP43" s="302"/>
      <c r="AQ43" s="302"/>
      <c r="AR43" s="302"/>
      <c r="AS43" s="302"/>
      <c r="AT43" s="302"/>
      <c r="AU43" s="302"/>
      <c r="AV43" s="302"/>
      <c r="AW43" s="301"/>
      <c r="AX43" s="287">
        <v>311</v>
      </c>
      <c r="AY43" s="289" t="s">
        <v>838</v>
      </c>
      <c r="AZ43" s="288" t="s">
        <v>1398</v>
      </c>
      <c r="BA43" s="287"/>
      <c r="BB43" s="289" t="s">
        <v>1397</v>
      </c>
      <c r="BC43" s="289" t="s">
        <v>1399</v>
      </c>
      <c r="BD43" s="290">
        <v>40838</v>
      </c>
      <c r="BE43" s="240"/>
      <c r="BF43" s="240"/>
    </row>
    <row r="44" spans="1:58">
      <c r="A44" s="304"/>
      <c r="B44" s="305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1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1"/>
      <c r="AD44" s="419"/>
      <c r="AE44" s="84"/>
      <c r="AF44" s="419"/>
      <c r="AG44" s="419"/>
      <c r="AH44" s="210"/>
      <c r="AI44" s="301"/>
      <c r="AJ44" s="302"/>
      <c r="AK44" s="302"/>
      <c r="AL44" s="302"/>
      <c r="AM44" s="302"/>
      <c r="AN44" s="302"/>
      <c r="AO44" s="301"/>
      <c r="AP44" s="302"/>
      <c r="AQ44" s="302"/>
      <c r="AR44" s="302"/>
      <c r="AS44" s="302"/>
      <c r="AT44" s="302"/>
      <c r="AU44" s="302"/>
      <c r="AV44" s="302"/>
      <c r="AW44" s="301"/>
      <c r="AX44" s="287">
        <v>312</v>
      </c>
      <c r="AY44" s="289" t="s">
        <v>838</v>
      </c>
      <c r="AZ44" s="288" t="s">
        <v>1398</v>
      </c>
      <c r="BA44" s="287"/>
      <c r="BB44" s="289" t="s">
        <v>1397</v>
      </c>
      <c r="BC44" s="289" t="s">
        <v>1399</v>
      </c>
      <c r="BD44" s="290">
        <v>40838</v>
      </c>
      <c r="BE44" s="240"/>
      <c r="BF44" s="240"/>
    </row>
    <row r="45" spans="1:58">
      <c r="A45" s="302"/>
      <c r="B45" s="303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1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1"/>
      <c r="AD45" s="419"/>
      <c r="AE45" s="84"/>
      <c r="AF45" s="419"/>
      <c r="AG45" s="419"/>
      <c r="AH45" s="210"/>
      <c r="AI45" s="301"/>
      <c r="AJ45" s="302"/>
      <c r="AK45" s="302"/>
      <c r="AL45" s="302"/>
      <c r="AM45" s="302"/>
      <c r="AN45" s="302"/>
      <c r="AO45" s="301"/>
      <c r="AP45" s="302"/>
      <c r="AQ45" s="302"/>
      <c r="AR45" s="302"/>
      <c r="AS45" s="302"/>
      <c r="AT45" s="302"/>
      <c r="AU45" s="302"/>
      <c r="AV45" s="302"/>
      <c r="AW45" s="301"/>
      <c r="AX45" s="287">
        <v>313</v>
      </c>
      <c r="AY45" s="289" t="s">
        <v>838</v>
      </c>
      <c r="AZ45" s="288" t="s">
        <v>1398</v>
      </c>
      <c r="BA45" s="287"/>
      <c r="BB45" s="289" t="s">
        <v>1397</v>
      </c>
      <c r="BC45" s="289" t="s">
        <v>1399</v>
      </c>
      <c r="BD45" s="290">
        <v>40838</v>
      </c>
      <c r="BE45" s="240"/>
      <c r="BF45" s="240"/>
    </row>
    <row r="46" spans="1:58">
      <c r="A46" s="302"/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1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1"/>
      <c r="AD46" s="419"/>
      <c r="AE46" s="84"/>
      <c r="AF46" s="419"/>
      <c r="AG46" s="419"/>
      <c r="AH46" s="210"/>
      <c r="AI46" s="301"/>
      <c r="AJ46" s="302"/>
      <c r="AK46" s="302"/>
      <c r="AL46" s="302"/>
      <c r="AM46" s="302"/>
      <c r="AN46" s="302"/>
      <c r="AO46" s="301"/>
      <c r="AP46" s="302"/>
      <c r="AQ46" s="302"/>
      <c r="AR46" s="302"/>
      <c r="AS46" s="302"/>
      <c r="AT46" s="302"/>
      <c r="AU46" s="302"/>
      <c r="AV46" s="302"/>
      <c r="AW46" s="301"/>
      <c r="AX46" s="287">
        <v>314</v>
      </c>
      <c r="AY46" s="289" t="s">
        <v>838</v>
      </c>
      <c r="AZ46" s="288" t="s">
        <v>1398</v>
      </c>
      <c r="BA46" s="287"/>
      <c r="BB46" s="289" t="s">
        <v>1397</v>
      </c>
      <c r="BC46" s="289" t="s">
        <v>1399</v>
      </c>
      <c r="BD46" s="290">
        <v>40838</v>
      </c>
      <c r="BE46" s="240"/>
      <c r="BF46" s="240"/>
    </row>
    <row r="47" spans="1:58">
      <c r="A47" s="303"/>
      <c r="B47" s="303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1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1"/>
      <c r="AD47" s="419"/>
      <c r="AE47" s="84"/>
      <c r="AF47" s="419"/>
      <c r="AG47" s="419"/>
      <c r="AH47" s="210"/>
      <c r="AI47" s="301"/>
      <c r="AJ47" s="302"/>
      <c r="AK47" s="302"/>
      <c r="AL47" s="302"/>
      <c r="AM47" s="302"/>
      <c r="AN47" s="302"/>
      <c r="AO47" s="301"/>
      <c r="AP47" s="302"/>
      <c r="AQ47" s="302"/>
      <c r="AR47" s="302"/>
      <c r="AS47" s="302"/>
      <c r="AT47" s="302"/>
      <c r="AU47" s="302"/>
      <c r="AV47" s="302"/>
      <c r="AW47" s="301"/>
      <c r="AX47" s="287">
        <v>315</v>
      </c>
      <c r="AY47" s="289" t="s">
        <v>1400</v>
      </c>
      <c r="AZ47" s="288" t="s">
        <v>1401</v>
      </c>
      <c r="BA47" s="289" t="s">
        <v>1402</v>
      </c>
      <c r="BB47" s="289" t="s">
        <v>1397</v>
      </c>
      <c r="BC47" s="289" t="s">
        <v>1403</v>
      </c>
      <c r="BD47" s="290">
        <v>40865</v>
      </c>
      <c r="BE47" s="240"/>
      <c r="BF47" s="240"/>
    </row>
    <row r="48" spans="1:58">
      <c r="A48" s="302"/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1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1"/>
      <c r="AD48" s="419"/>
      <c r="AE48" s="84"/>
      <c r="AF48" s="419"/>
      <c r="AG48" s="419"/>
      <c r="AH48" s="210"/>
      <c r="AI48" s="301"/>
      <c r="AJ48" s="302"/>
      <c r="AK48" s="302"/>
      <c r="AL48" s="302"/>
      <c r="AM48" s="302"/>
      <c r="AN48" s="302"/>
      <c r="AO48" s="301"/>
      <c r="AP48" s="302"/>
      <c r="AQ48" s="302"/>
      <c r="AR48" s="302"/>
      <c r="AS48" s="302"/>
      <c r="AT48" s="302"/>
      <c r="AU48" s="302"/>
      <c r="AV48" s="302"/>
      <c r="AW48" s="301"/>
      <c r="AX48" s="287">
        <v>316</v>
      </c>
      <c r="AY48" s="289" t="s">
        <v>1400</v>
      </c>
      <c r="AZ48" s="288" t="s">
        <v>1401</v>
      </c>
      <c r="BA48" s="289" t="s">
        <v>1402</v>
      </c>
      <c r="BB48" s="289" t="s">
        <v>1397</v>
      </c>
      <c r="BC48" s="289" t="s">
        <v>1403</v>
      </c>
      <c r="BD48" s="290">
        <v>40865</v>
      </c>
      <c r="BE48" s="240"/>
      <c r="BF48" s="240"/>
    </row>
    <row r="49" spans="1:58">
      <c r="A49" s="302"/>
      <c r="B49" s="302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1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1"/>
      <c r="AD49" s="419"/>
      <c r="AE49" s="84"/>
      <c r="AF49" s="419"/>
      <c r="AG49" s="419"/>
      <c r="AH49" s="210"/>
      <c r="AI49" s="301"/>
      <c r="AJ49" s="302"/>
      <c r="AK49" s="302"/>
      <c r="AL49" s="302"/>
      <c r="AM49" s="302"/>
      <c r="AN49" s="302"/>
      <c r="AO49" s="301"/>
      <c r="AP49" s="302"/>
      <c r="AQ49" s="302"/>
      <c r="AR49" s="302"/>
      <c r="AS49" s="302"/>
      <c r="AT49" s="302"/>
      <c r="AU49" s="302"/>
      <c r="AV49" s="302"/>
      <c r="AW49" s="301"/>
      <c r="AX49" s="287">
        <v>317</v>
      </c>
      <c r="AY49" s="289" t="s">
        <v>1400</v>
      </c>
      <c r="AZ49" s="288" t="s">
        <v>1401</v>
      </c>
      <c r="BA49" s="289" t="s">
        <v>1402</v>
      </c>
      <c r="BB49" s="289" t="s">
        <v>1397</v>
      </c>
      <c r="BC49" s="289" t="s">
        <v>1403</v>
      </c>
      <c r="BD49" s="290">
        <v>40865</v>
      </c>
      <c r="BE49" s="240"/>
      <c r="BF49" s="240"/>
    </row>
    <row r="50" spans="1:58">
      <c r="A50" s="302"/>
      <c r="B50" s="302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1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1"/>
      <c r="AD50" s="419"/>
      <c r="AE50" s="84"/>
      <c r="AF50" s="419"/>
      <c r="AG50" s="419"/>
      <c r="AH50" s="210"/>
      <c r="AI50" s="301"/>
      <c r="AJ50" s="302"/>
      <c r="AK50" s="302"/>
      <c r="AL50" s="302"/>
      <c r="AM50" s="302"/>
      <c r="AN50" s="302"/>
      <c r="AO50" s="301"/>
      <c r="AP50" s="302"/>
      <c r="AQ50" s="302"/>
      <c r="AR50" s="302"/>
      <c r="AS50" s="302"/>
      <c r="AT50" s="302"/>
      <c r="AU50" s="302"/>
      <c r="AV50" s="302"/>
      <c r="AW50" s="301"/>
      <c r="AX50" s="287">
        <v>318</v>
      </c>
      <c r="AY50" s="289" t="s">
        <v>1400</v>
      </c>
      <c r="AZ50" s="288" t="s">
        <v>1401</v>
      </c>
      <c r="BA50" s="289" t="s">
        <v>1402</v>
      </c>
      <c r="BB50" s="289" t="s">
        <v>1397</v>
      </c>
      <c r="BC50" s="289" t="s">
        <v>1403</v>
      </c>
      <c r="BD50" s="290">
        <v>40865</v>
      </c>
      <c r="BE50" s="240"/>
      <c r="BF50" s="240"/>
    </row>
    <row r="51" spans="1:58">
      <c r="A51" s="304"/>
      <c r="B51" s="304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1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1"/>
      <c r="AD51" s="419"/>
      <c r="AE51" s="84"/>
      <c r="AF51" s="419"/>
      <c r="AG51" s="419"/>
      <c r="AH51" s="210"/>
      <c r="AI51" s="301"/>
      <c r="AJ51" s="302"/>
      <c r="AK51" s="302"/>
      <c r="AL51" s="302"/>
      <c r="AM51" s="302"/>
      <c r="AN51" s="302"/>
      <c r="AO51" s="301"/>
      <c r="AP51" s="302"/>
      <c r="AQ51" s="302"/>
      <c r="AR51" s="302"/>
      <c r="AS51" s="302"/>
      <c r="AT51" s="302"/>
      <c r="AU51" s="302"/>
      <c r="AV51" s="302"/>
      <c r="AW51" s="301"/>
      <c r="AX51" s="287">
        <v>319</v>
      </c>
      <c r="AY51" s="289" t="s">
        <v>1400</v>
      </c>
      <c r="AZ51" s="288" t="s">
        <v>1401</v>
      </c>
      <c r="BA51" s="289" t="s">
        <v>1402</v>
      </c>
      <c r="BB51" s="289" t="s">
        <v>1397</v>
      </c>
      <c r="BC51" s="289" t="s">
        <v>1403</v>
      </c>
      <c r="BD51" s="290">
        <v>40865</v>
      </c>
      <c r="BE51" s="240"/>
      <c r="BF51" s="240"/>
    </row>
    <row r="52" spans="1:58">
      <c r="A52" s="304"/>
      <c r="B52" s="305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1"/>
      <c r="O52" s="302"/>
      <c r="P52" s="302"/>
      <c r="Q52" s="302"/>
      <c r="R52" s="302"/>
      <c r="S52" s="302"/>
      <c r="T52" s="302"/>
      <c r="U52" s="302"/>
      <c r="V52" s="302"/>
      <c r="W52" s="302"/>
      <c r="X52" s="302"/>
      <c r="Y52" s="302"/>
      <c r="Z52" s="302"/>
      <c r="AA52" s="302"/>
      <c r="AB52" s="302"/>
      <c r="AC52" s="301"/>
      <c r="AD52" s="419"/>
      <c r="AE52" s="84"/>
      <c r="AF52" s="419"/>
      <c r="AG52" s="419"/>
      <c r="AH52" s="210"/>
      <c r="AI52" s="301"/>
      <c r="AJ52" s="302"/>
      <c r="AK52" s="302"/>
      <c r="AL52" s="302"/>
      <c r="AM52" s="302"/>
      <c r="AN52" s="302"/>
      <c r="AO52" s="301"/>
      <c r="AP52" s="302"/>
      <c r="AQ52" s="302"/>
      <c r="AR52" s="302"/>
      <c r="AS52" s="302"/>
      <c r="AT52" s="302"/>
      <c r="AU52" s="302"/>
      <c r="AV52" s="302"/>
      <c r="AW52" s="301"/>
      <c r="AX52" s="287">
        <v>320</v>
      </c>
      <c r="AY52" s="289" t="s">
        <v>175</v>
      </c>
      <c r="AZ52" s="288" t="s">
        <v>1404</v>
      </c>
      <c r="BA52" s="289" t="s">
        <v>1405</v>
      </c>
      <c r="BB52" s="289" t="s">
        <v>1397</v>
      </c>
      <c r="BC52" s="289" t="s">
        <v>1406</v>
      </c>
      <c r="BD52" s="290">
        <v>40865</v>
      </c>
      <c r="BE52" s="240"/>
      <c r="BF52" s="240"/>
    </row>
    <row r="53" spans="1:58">
      <c r="A53" s="302"/>
      <c r="B53" s="303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1"/>
      <c r="O53" s="302"/>
      <c r="P53" s="302"/>
      <c r="Q53" s="302"/>
      <c r="R53" s="302"/>
      <c r="S53" s="302"/>
      <c r="T53" s="302"/>
      <c r="U53" s="302"/>
      <c r="V53" s="302"/>
      <c r="W53" s="302"/>
      <c r="X53" s="302"/>
      <c r="Y53" s="302"/>
      <c r="Z53" s="302"/>
      <c r="AA53" s="302"/>
      <c r="AB53" s="302"/>
      <c r="AC53" s="301"/>
      <c r="AD53" s="419"/>
      <c r="AE53" s="84"/>
      <c r="AF53" s="419"/>
      <c r="AG53" s="419"/>
      <c r="AH53" s="210"/>
      <c r="AI53" s="301"/>
      <c r="AJ53" s="302"/>
      <c r="AK53" s="302"/>
      <c r="AL53" s="302"/>
      <c r="AM53" s="302"/>
      <c r="AN53" s="302"/>
      <c r="AO53" s="301"/>
      <c r="AP53" s="302"/>
      <c r="AQ53" s="302"/>
      <c r="AR53" s="302"/>
      <c r="AS53" s="302"/>
      <c r="AT53" s="302"/>
      <c r="AU53" s="302"/>
      <c r="AV53" s="302"/>
      <c r="AW53" s="301"/>
      <c r="AX53" s="287">
        <v>321</v>
      </c>
      <c r="AY53" s="289" t="s">
        <v>132</v>
      </c>
      <c r="AZ53" s="288" t="s">
        <v>1407</v>
      </c>
      <c r="BA53" s="289" t="s">
        <v>1408</v>
      </c>
      <c r="BB53" s="289" t="s">
        <v>1397</v>
      </c>
      <c r="BC53" s="289" t="s">
        <v>1406</v>
      </c>
      <c r="BD53" s="290">
        <v>40865</v>
      </c>
      <c r="BE53" s="240"/>
      <c r="BF53" s="240"/>
    </row>
    <row r="54" spans="1:58">
      <c r="A54" s="302"/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1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1"/>
      <c r="AD54" s="419"/>
      <c r="AE54" s="84"/>
      <c r="AF54" s="419"/>
      <c r="AG54" s="419"/>
      <c r="AH54" s="210"/>
      <c r="AI54" s="301"/>
      <c r="AJ54" s="302"/>
      <c r="AK54" s="302"/>
      <c r="AL54" s="302"/>
      <c r="AM54" s="302"/>
      <c r="AN54" s="302"/>
      <c r="AO54" s="301"/>
      <c r="AP54" s="302"/>
      <c r="AQ54" s="302"/>
      <c r="AR54" s="302"/>
      <c r="AS54" s="302"/>
      <c r="AT54" s="302"/>
      <c r="AU54" s="302"/>
      <c r="AV54" s="302"/>
      <c r="AW54" s="301"/>
      <c r="AX54" s="287">
        <v>322</v>
      </c>
      <c r="AY54" s="289" t="s">
        <v>132</v>
      </c>
      <c r="AZ54" s="288" t="s">
        <v>1407</v>
      </c>
      <c r="BA54" s="289" t="s">
        <v>1408</v>
      </c>
      <c r="BB54" s="289" t="s">
        <v>1397</v>
      </c>
      <c r="BC54" s="289" t="s">
        <v>1406</v>
      </c>
      <c r="BD54" s="290">
        <v>40865</v>
      </c>
      <c r="BE54" s="240"/>
      <c r="BF54" s="240"/>
    </row>
    <row r="55" spans="1:58">
      <c r="A55" s="302"/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1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1"/>
      <c r="AD55" s="302"/>
      <c r="AE55" s="302"/>
      <c r="AF55" s="302"/>
      <c r="AG55" s="302"/>
      <c r="AH55" s="302"/>
      <c r="AI55" s="301"/>
      <c r="AJ55" s="302"/>
      <c r="AK55" s="302"/>
      <c r="AL55" s="302"/>
      <c r="AM55" s="302"/>
      <c r="AN55" s="302"/>
      <c r="AO55" s="301"/>
      <c r="AP55" s="302"/>
      <c r="AQ55" s="302"/>
      <c r="AR55" s="302"/>
      <c r="AS55" s="302"/>
      <c r="AT55" s="302"/>
      <c r="AU55" s="302"/>
      <c r="AV55" s="302"/>
      <c r="AW55" s="301"/>
      <c r="AX55" s="287">
        <v>323</v>
      </c>
      <c r="AY55" s="289" t="s">
        <v>132</v>
      </c>
      <c r="AZ55" s="288" t="s">
        <v>1407</v>
      </c>
      <c r="BA55" s="289" t="s">
        <v>1408</v>
      </c>
      <c r="BB55" s="289" t="s">
        <v>1397</v>
      </c>
      <c r="BC55" s="289" t="s">
        <v>1406</v>
      </c>
      <c r="BD55" s="290">
        <v>40865</v>
      </c>
      <c r="BE55" s="240"/>
      <c r="BF55" s="240"/>
    </row>
    <row r="56" spans="1:58">
      <c r="A56" s="302"/>
      <c r="B56" s="302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1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1"/>
      <c r="AD56" s="302"/>
      <c r="AE56" s="302"/>
      <c r="AF56" s="302"/>
      <c r="AG56" s="302"/>
      <c r="AH56" s="302"/>
      <c r="AI56" s="301"/>
      <c r="AJ56" s="302"/>
      <c r="AK56" s="302"/>
      <c r="AL56" s="302"/>
      <c r="AM56" s="302"/>
      <c r="AN56" s="302"/>
      <c r="AO56" s="301"/>
      <c r="AP56" s="302"/>
      <c r="AQ56" s="302"/>
      <c r="AR56" s="302"/>
      <c r="AS56" s="302"/>
      <c r="AT56" s="302"/>
      <c r="AU56" s="302"/>
      <c r="AV56" s="302"/>
      <c r="AW56" s="301"/>
      <c r="AX56" s="287">
        <v>324</v>
      </c>
      <c r="AY56" s="289" t="s">
        <v>132</v>
      </c>
      <c r="AZ56" s="288" t="s">
        <v>1407</v>
      </c>
      <c r="BA56" s="289" t="s">
        <v>1408</v>
      </c>
      <c r="BB56" s="289" t="s">
        <v>1397</v>
      </c>
      <c r="BC56" s="289" t="s">
        <v>1406</v>
      </c>
      <c r="BD56" s="290">
        <v>40865</v>
      </c>
      <c r="BE56" s="240"/>
      <c r="BF56" s="240"/>
    </row>
    <row r="57" spans="1:58">
      <c r="A57" s="302"/>
      <c r="B57" s="302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1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1"/>
      <c r="AD57" s="302"/>
      <c r="AE57" s="302"/>
      <c r="AF57" s="302"/>
      <c r="AG57" s="302"/>
      <c r="AH57" s="302"/>
      <c r="AI57" s="301"/>
      <c r="AJ57" s="302"/>
      <c r="AK57" s="302"/>
      <c r="AL57" s="302"/>
      <c r="AM57" s="302"/>
      <c r="AN57" s="302"/>
      <c r="AO57" s="301"/>
      <c r="AP57" s="302"/>
      <c r="AQ57" s="302"/>
      <c r="AR57" s="302"/>
      <c r="AS57" s="302"/>
      <c r="AT57" s="302"/>
      <c r="AU57" s="302"/>
      <c r="AV57" s="302"/>
      <c r="AW57" s="301"/>
      <c r="AX57" s="287">
        <v>325</v>
      </c>
      <c r="AY57" s="289" t="s">
        <v>132</v>
      </c>
      <c r="AZ57" s="288" t="s">
        <v>1407</v>
      </c>
      <c r="BA57" s="289" t="s">
        <v>1408</v>
      </c>
      <c r="BB57" s="289" t="s">
        <v>1397</v>
      </c>
      <c r="BC57" s="289" t="s">
        <v>1409</v>
      </c>
      <c r="BD57" s="290">
        <v>40865</v>
      </c>
      <c r="BE57" s="240"/>
      <c r="BF57" s="240"/>
    </row>
    <row r="58" spans="1:58">
      <c r="A58" s="302"/>
      <c r="B58" s="302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1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1"/>
      <c r="AD58" s="302"/>
      <c r="AE58" s="302"/>
      <c r="AF58" s="302"/>
      <c r="AG58" s="302"/>
      <c r="AH58" s="302"/>
      <c r="AI58" s="301"/>
      <c r="AJ58" s="302"/>
      <c r="AK58" s="302"/>
      <c r="AL58" s="302"/>
      <c r="AM58" s="302"/>
      <c r="AN58" s="302"/>
      <c r="AO58" s="301"/>
      <c r="AP58" s="302"/>
      <c r="AQ58" s="302"/>
      <c r="AR58" s="302"/>
      <c r="AS58" s="302"/>
      <c r="AT58" s="302"/>
      <c r="AU58" s="302"/>
      <c r="AV58" s="302"/>
      <c r="AW58" s="301"/>
      <c r="AX58" s="287">
        <v>326</v>
      </c>
      <c r="AY58" s="289" t="s">
        <v>1410</v>
      </c>
      <c r="AZ58" s="288" t="s">
        <v>1411</v>
      </c>
      <c r="BA58" s="287"/>
      <c r="BB58" s="289" t="s">
        <v>1397</v>
      </c>
      <c r="BC58" s="289" t="s">
        <v>1409</v>
      </c>
      <c r="BD58" s="287"/>
      <c r="BE58" s="240"/>
      <c r="BF58" s="240"/>
    </row>
    <row r="59" spans="1:58">
      <c r="A59" s="302"/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1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1"/>
      <c r="AD59" s="302"/>
      <c r="AE59" s="302"/>
      <c r="AF59" s="302"/>
      <c r="AG59" s="302"/>
      <c r="AH59" s="302"/>
      <c r="AI59" s="301"/>
      <c r="AJ59" s="302"/>
      <c r="AK59" s="302"/>
      <c r="AL59" s="302"/>
      <c r="AM59" s="302"/>
      <c r="AN59" s="302"/>
      <c r="AO59" s="301"/>
      <c r="AP59" s="302"/>
      <c r="AQ59" s="302"/>
      <c r="AR59" s="302"/>
      <c r="AS59" s="302"/>
      <c r="AT59" s="302"/>
      <c r="AU59" s="302"/>
      <c r="AV59" s="302"/>
      <c r="AW59" s="301"/>
      <c r="AX59" s="287">
        <v>327</v>
      </c>
      <c r="AY59" s="289" t="s">
        <v>1410</v>
      </c>
      <c r="AZ59" s="288" t="s">
        <v>1411</v>
      </c>
      <c r="BA59" s="287"/>
      <c r="BB59" s="289" t="s">
        <v>1397</v>
      </c>
      <c r="BC59" s="289" t="s">
        <v>1409</v>
      </c>
      <c r="BD59" s="287"/>
      <c r="BE59" s="240"/>
      <c r="BF59" s="240"/>
    </row>
    <row r="60" spans="1:58">
      <c r="A60" s="302"/>
      <c r="B60" s="302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1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1"/>
      <c r="AD60" s="302"/>
      <c r="AE60" s="302"/>
      <c r="AF60" s="302"/>
      <c r="AG60" s="302"/>
      <c r="AH60" s="302"/>
      <c r="AI60" s="301"/>
      <c r="AJ60" s="302"/>
      <c r="AK60" s="302"/>
      <c r="AL60" s="302"/>
      <c r="AM60" s="302"/>
      <c r="AN60" s="302"/>
      <c r="AO60" s="301"/>
      <c r="AP60" s="302"/>
      <c r="AQ60" s="302"/>
      <c r="AR60" s="302"/>
      <c r="AS60" s="302"/>
      <c r="AT60" s="302"/>
      <c r="AU60" s="302"/>
      <c r="AV60" s="302"/>
      <c r="AW60" s="301"/>
      <c r="AX60" s="287">
        <v>328</v>
      </c>
      <c r="AY60" s="289" t="s">
        <v>1410</v>
      </c>
      <c r="AZ60" s="288" t="s">
        <v>1411</v>
      </c>
      <c r="BA60" s="287"/>
      <c r="BB60" s="289" t="s">
        <v>1397</v>
      </c>
      <c r="BC60" s="289" t="s">
        <v>1409</v>
      </c>
      <c r="BD60" s="287"/>
      <c r="BE60" s="240"/>
      <c r="BF60" s="240"/>
    </row>
    <row r="61" spans="1:58">
      <c r="A61" s="302"/>
      <c r="B61" s="302"/>
      <c r="C61" s="302"/>
      <c r="D61" s="302"/>
      <c r="E61" s="302"/>
      <c r="F61" s="302"/>
      <c r="G61" s="302"/>
      <c r="H61" s="302"/>
      <c r="I61" s="302"/>
      <c r="J61" s="302"/>
      <c r="K61" s="302"/>
      <c r="L61" s="302"/>
      <c r="M61" s="302"/>
      <c r="N61" s="301"/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  <c r="AC61" s="301"/>
      <c r="AD61" s="302"/>
      <c r="AE61" s="302"/>
      <c r="AF61" s="302"/>
      <c r="AG61" s="302"/>
      <c r="AH61" s="302"/>
      <c r="AI61" s="301"/>
      <c r="AJ61" s="302"/>
      <c r="AK61" s="302"/>
      <c r="AL61" s="302"/>
      <c r="AM61" s="302"/>
      <c r="AN61" s="302"/>
      <c r="AO61" s="301"/>
      <c r="AP61" s="302"/>
      <c r="AQ61" s="302"/>
      <c r="AR61" s="302"/>
      <c r="AS61" s="302"/>
      <c r="AT61" s="302"/>
      <c r="AU61" s="302"/>
      <c r="AV61" s="302"/>
      <c r="AW61" s="301"/>
      <c r="AX61" s="287">
        <v>329</v>
      </c>
      <c r="AY61" s="289" t="s">
        <v>1410</v>
      </c>
      <c r="AZ61" s="288" t="s">
        <v>1411</v>
      </c>
      <c r="BA61" s="287"/>
      <c r="BB61" s="289" t="s">
        <v>1397</v>
      </c>
      <c r="BC61" s="289" t="s">
        <v>1409</v>
      </c>
      <c r="BD61" s="287"/>
      <c r="BE61" s="240"/>
      <c r="BF61" s="240"/>
    </row>
    <row r="62" spans="1:58">
      <c r="A62" s="302"/>
      <c r="B62" s="302"/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1"/>
      <c r="O62" s="302"/>
      <c r="P62" s="302"/>
      <c r="Q62" s="302"/>
      <c r="R62" s="302"/>
      <c r="S62" s="302"/>
      <c r="T62" s="302"/>
      <c r="U62" s="302"/>
      <c r="V62" s="302"/>
      <c r="W62" s="302"/>
      <c r="X62" s="302"/>
      <c r="Y62" s="302"/>
      <c r="Z62" s="302"/>
      <c r="AA62" s="302"/>
      <c r="AB62" s="302"/>
      <c r="AC62" s="301"/>
      <c r="AD62" s="302"/>
      <c r="AE62" s="302"/>
      <c r="AF62" s="302"/>
      <c r="AG62" s="302"/>
      <c r="AH62" s="302"/>
      <c r="AI62" s="301"/>
      <c r="AJ62" s="302"/>
      <c r="AK62" s="302"/>
      <c r="AL62" s="302"/>
      <c r="AM62" s="302"/>
      <c r="AN62" s="302"/>
      <c r="AO62" s="301"/>
      <c r="AP62" s="302"/>
      <c r="AQ62" s="302"/>
      <c r="AR62" s="302"/>
      <c r="AS62" s="302"/>
      <c r="AT62" s="302"/>
      <c r="AU62" s="302"/>
      <c r="AV62" s="302"/>
      <c r="AW62" s="301"/>
      <c r="AX62" s="287">
        <v>330</v>
      </c>
      <c r="AY62" s="289" t="s">
        <v>1410</v>
      </c>
      <c r="AZ62" s="288" t="s">
        <v>1411</v>
      </c>
      <c r="BA62" s="287"/>
      <c r="BB62" s="289" t="s">
        <v>1397</v>
      </c>
      <c r="BC62" s="289" t="s">
        <v>1412</v>
      </c>
      <c r="BD62" s="287"/>
      <c r="BE62" s="240"/>
      <c r="BF62" s="240"/>
    </row>
    <row r="63" spans="1:58">
      <c r="A63" s="302"/>
      <c r="B63" s="302"/>
      <c r="C63" s="302"/>
      <c r="D63" s="302"/>
      <c r="E63" s="302"/>
      <c r="F63" s="302"/>
      <c r="G63" s="302"/>
      <c r="H63" s="302"/>
      <c r="I63" s="302"/>
      <c r="J63" s="302"/>
      <c r="K63" s="302"/>
      <c r="L63" s="302"/>
      <c r="M63" s="302"/>
      <c r="N63" s="301"/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1"/>
      <c r="AD63" s="302"/>
      <c r="AE63" s="302"/>
      <c r="AF63" s="302"/>
      <c r="AG63" s="302"/>
      <c r="AH63" s="302"/>
      <c r="AI63" s="301"/>
      <c r="AJ63" s="302"/>
      <c r="AK63" s="302"/>
      <c r="AL63" s="302"/>
      <c r="AM63" s="302"/>
      <c r="AN63" s="302"/>
      <c r="AO63" s="301"/>
      <c r="AP63" s="302"/>
      <c r="AQ63" s="302"/>
      <c r="AR63" s="302"/>
      <c r="AS63" s="302"/>
      <c r="AT63" s="302"/>
      <c r="AU63" s="302"/>
      <c r="AV63" s="302"/>
      <c r="AW63" s="301"/>
      <c r="AX63" s="287">
        <v>331</v>
      </c>
      <c r="AY63" s="289" t="s">
        <v>20</v>
      </c>
      <c r="AZ63" s="288" t="s">
        <v>1413</v>
      </c>
      <c r="BA63" s="287"/>
      <c r="BB63" s="289" t="s">
        <v>1397</v>
      </c>
      <c r="BC63" s="289" t="s">
        <v>1412</v>
      </c>
      <c r="BD63" s="290">
        <v>40865</v>
      </c>
      <c r="BE63" s="240"/>
      <c r="BF63" s="240"/>
    </row>
    <row r="64" spans="1:58">
      <c r="A64" s="302"/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1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1"/>
      <c r="AD64" s="302"/>
      <c r="AE64" s="302"/>
      <c r="AF64" s="302"/>
      <c r="AG64" s="302"/>
      <c r="AH64" s="302"/>
      <c r="AI64" s="301"/>
      <c r="AJ64" s="302"/>
      <c r="AK64" s="302"/>
      <c r="AL64" s="302"/>
      <c r="AM64" s="302"/>
      <c r="AN64" s="302"/>
      <c r="AO64" s="301"/>
      <c r="AP64" s="302"/>
      <c r="AQ64" s="302"/>
      <c r="AR64" s="302"/>
      <c r="AS64" s="302"/>
      <c r="AT64" s="302"/>
      <c r="AU64" s="302"/>
      <c r="AV64" s="302"/>
      <c r="AW64" s="301"/>
      <c r="AX64" s="287">
        <v>332</v>
      </c>
      <c r="AY64" s="289" t="s">
        <v>1414</v>
      </c>
      <c r="AZ64" s="288" t="s">
        <v>215</v>
      </c>
      <c r="BA64" s="289" t="s">
        <v>1415</v>
      </c>
      <c r="BB64" s="289" t="s">
        <v>1397</v>
      </c>
      <c r="BC64" s="289" t="s">
        <v>1412</v>
      </c>
      <c r="BD64" s="287"/>
      <c r="BE64" s="240"/>
      <c r="BF64" s="240"/>
    </row>
    <row r="65" spans="1:58">
      <c r="A65" s="302"/>
      <c r="B65" s="302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1"/>
      <c r="O65" s="302"/>
      <c r="P65" s="302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1"/>
      <c r="AD65" s="302"/>
      <c r="AE65" s="302"/>
      <c r="AF65" s="302"/>
      <c r="AG65" s="302"/>
      <c r="AH65" s="302"/>
      <c r="AI65" s="301"/>
      <c r="AJ65" s="302"/>
      <c r="AK65" s="302"/>
      <c r="AL65" s="302"/>
      <c r="AM65" s="302"/>
      <c r="AN65" s="302"/>
      <c r="AO65" s="301"/>
      <c r="AP65" s="302"/>
      <c r="AQ65" s="302"/>
      <c r="AR65" s="302"/>
      <c r="AS65" s="302"/>
      <c r="AT65" s="302"/>
      <c r="AU65" s="302"/>
      <c r="AV65" s="302"/>
      <c r="AW65" s="301"/>
      <c r="AX65" s="287">
        <v>333</v>
      </c>
      <c r="AY65" s="289" t="s">
        <v>1122</v>
      </c>
      <c r="AZ65" s="288" t="s">
        <v>1123</v>
      </c>
      <c r="BA65" s="287"/>
      <c r="BB65" s="289" t="s">
        <v>1397</v>
      </c>
      <c r="BC65" s="289" t="s">
        <v>1412</v>
      </c>
      <c r="BD65" s="287"/>
      <c r="BE65" s="240"/>
      <c r="BF65" s="240"/>
    </row>
    <row r="66" spans="1:58">
      <c r="A66" s="302"/>
      <c r="B66" s="302"/>
      <c r="C66" s="302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N66" s="301"/>
      <c r="O66" s="302"/>
      <c r="P66" s="302"/>
      <c r="Q66" s="302"/>
      <c r="R66" s="302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301"/>
      <c r="AD66" s="302"/>
      <c r="AE66" s="302"/>
      <c r="AF66" s="302"/>
      <c r="AG66" s="302"/>
      <c r="AH66" s="302"/>
      <c r="AI66" s="301"/>
      <c r="AJ66" s="302"/>
      <c r="AK66" s="302"/>
      <c r="AL66" s="302"/>
      <c r="AM66" s="302"/>
      <c r="AN66" s="302"/>
      <c r="AO66" s="301"/>
      <c r="AP66" s="302"/>
      <c r="AQ66" s="302"/>
      <c r="AR66" s="302"/>
      <c r="AS66" s="302"/>
      <c r="AT66" s="302"/>
      <c r="AU66" s="302"/>
      <c r="AV66" s="302"/>
      <c r="AW66" s="301"/>
      <c r="AX66" s="287">
        <v>334</v>
      </c>
      <c r="AY66" s="289" t="s">
        <v>226</v>
      </c>
      <c r="AZ66" s="288" t="s">
        <v>1416</v>
      </c>
      <c r="BA66" s="289" t="s">
        <v>1124</v>
      </c>
      <c r="BB66" s="289" t="s">
        <v>1397</v>
      </c>
      <c r="BC66" s="289" t="s">
        <v>1412</v>
      </c>
      <c r="BD66" s="290">
        <v>40857</v>
      </c>
      <c r="BE66" s="240"/>
      <c r="BF66" s="240"/>
    </row>
    <row r="67" spans="1:58">
      <c r="A67" s="302"/>
      <c r="B67" s="302"/>
      <c r="C67" s="302"/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301"/>
      <c r="O67" s="302"/>
      <c r="P67" s="302"/>
      <c r="Q67" s="302"/>
      <c r="R67" s="30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  <c r="AC67" s="301"/>
      <c r="AD67" s="302"/>
      <c r="AE67" s="302"/>
      <c r="AF67" s="302"/>
      <c r="AG67" s="302"/>
      <c r="AH67" s="302"/>
      <c r="AI67" s="301"/>
      <c r="AJ67" s="302"/>
      <c r="AK67" s="302"/>
      <c r="AL67" s="302"/>
      <c r="AM67" s="302"/>
      <c r="AN67" s="302"/>
      <c r="AO67" s="301"/>
      <c r="AP67" s="302"/>
      <c r="AQ67" s="302"/>
      <c r="AR67" s="302"/>
      <c r="AS67" s="302"/>
      <c r="AT67" s="302"/>
      <c r="AU67" s="302"/>
      <c r="AV67" s="302"/>
      <c r="AW67" s="301"/>
      <c r="AX67" s="287">
        <v>335</v>
      </c>
      <c r="AY67" s="289" t="s">
        <v>171</v>
      </c>
      <c r="AZ67" s="288" t="s">
        <v>783</v>
      </c>
      <c r="BA67" s="289" t="s">
        <v>784</v>
      </c>
      <c r="BB67" s="289" t="s">
        <v>1397</v>
      </c>
      <c r="BC67" s="289" t="s">
        <v>1412</v>
      </c>
      <c r="BD67" s="290">
        <v>40849</v>
      </c>
      <c r="BE67" s="240"/>
      <c r="BF67" s="240"/>
    </row>
    <row r="68" spans="1:58">
      <c r="A68" s="302"/>
      <c r="B68" s="302"/>
      <c r="C68" s="302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301"/>
      <c r="O68" s="302"/>
      <c r="P68" s="302"/>
      <c r="Q68" s="302"/>
      <c r="R68" s="302"/>
      <c r="S68" s="302"/>
      <c r="T68" s="302"/>
      <c r="U68" s="302"/>
      <c r="V68" s="302"/>
      <c r="W68" s="302"/>
      <c r="X68" s="302"/>
      <c r="Y68" s="302"/>
      <c r="Z68" s="302"/>
      <c r="AA68" s="302"/>
      <c r="AB68" s="302"/>
      <c r="AC68" s="301"/>
      <c r="AD68" s="302"/>
      <c r="AE68" s="302"/>
      <c r="AF68" s="302"/>
      <c r="AG68" s="302"/>
      <c r="AH68" s="302"/>
      <c r="AI68" s="301"/>
      <c r="AJ68" s="302"/>
      <c r="AK68" s="302"/>
      <c r="AL68" s="302"/>
      <c r="AM68" s="302"/>
      <c r="AN68" s="302"/>
      <c r="AO68" s="301"/>
      <c r="AP68" s="302"/>
      <c r="AQ68" s="302"/>
      <c r="AR68" s="302"/>
      <c r="AS68" s="302"/>
      <c r="AT68" s="302"/>
      <c r="AU68" s="302"/>
      <c r="AV68" s="302"/>
      <c r="AW68" s="301"/>
      <c r="AX68" s="287">
        <v>336</v>
      </c>
      <c r="AY68" s="289" t="s">
        <v>262</v>
      </c>
      <c r="AZ68" s="288" t="s">
        <v>1417</v>
      </c>
      <c r="BA68" s="289" t="s">
        <v>1418</v>
      </c>
      <c r="BB68" s="289" t="s">
        <v>1397</v>
      </c>
      <c r="BC68" s="289" t="s">
        <v>1419</v>
      </c>
      <c r="BD68" s="290">
        <v>40849</v>
      </c>
      <c r="BE68" s="240"/>
      <c r="BF68" s="240"/>
    </row>
    <row r="69" spans="1:58">
      <c r="A69" s="302"/>
      <c r="B69" s="302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1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1"/>
      <c r="AD69" s="302"/>
      <c r="AE69" s="302"/>
      <c r="AF69" s="302"/>
      <c r="AG69" s="302"/>
      <c r="AH69" s="302"/>
      <c r="AI69" s="301"/>
      <c r="AJ69" s="302"/>
      <c r="AK69" s="302"/>
      <c r="AL69" s="302"/>
      <c r="AM69" s="302"/>
      <c r="AN69" s="302"/>
      <c r="AO69" s="301"/>
      <c r="AP69" s="302"/>
      <c r="AQ69" s="302"/>
      <c r="AR69" s="302"/>
      <c r="AS69" s="302"/>
      <c r="AT69" s="302"/>
      <c r="AU69" s="302"/>
      <c r="AV69" s="302"/>
      <c r="AW69" s="301"/>
      <c r="AX69" s="287">
        <v>337</v>
      </c>
      <c r="AY69" s="289" t="s">
        <v>28</v>
      </c>
      <c r="AZ69" s="288" t="s">
        <v>1420</v>
      </c>
      <c r="BA69" s="287"/>
      <c r="BB69" s="289" t="s">
        <v>1397</v>
      </c>
      <c r="BC69" s="289" t="s">
        <v>1419</v>
      </c>
      <c r="BD69" s="290">
        <v>40849</v>
      </c>
      <c r="BE69" s="240"/>
      <c r="BF69" s="240"/>
    </row>
    <row r="70" spans="1:58">
      <c r="A70" s="302"/>
      <c r="B70" s="302"/>
      <c r="C70" s="302"/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1"/>
      <c r="O70" s="302"/>
      <c r="P70" s="302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  <c r="AC70" s="301"/>
      <c r="AD70" s="302"/>
      <c r="AE70" s="302"/>
      <c r="AF70" s="302"/>
      <c r="AG70" s="302"/>
      <c r="AH70" s="302"/>
      <c r="AI70" s="301"/>
      <c r="AJ70" s="302"/>
      <c r="AK70" s="302"/>
      <c r="AL70" s="302"/>
      <c r="AM70" s="302"/>
      <c r="AN70" s="302"/>
      <c r="AO70" s="301"/>
      <c r="AP70" s="302"/>
      <c r="AQ70" s="302"/>
      <c r="AR70" s="302"/>
      <c r="AS70" s="302"/>
      <c r="AT70" s="302"/>
      <c r="AU70" s="302"/>
      <c r="AV70" s="302"/>
      <c r="AW70" s="301"/>
      <c r="AX70" s="287">
        <v>338</v>
      </c>
      <c r="AY70" s="289" t="s">
        <v>1421</v>
      </c>
      <c r="AZ70" s="289" t="s">
        <v>1422</v>
      </c>
      <c r="BA70" s="287"/>
      <c r="BB70" s="289" t="s">
        <v>1397</v>
      </c>
      <c r="BC70" s="289" t="s">
        <v>1419</v>
      </c>
      <c r="BD70" s="290">
        <v>40861</v>
      </c>
      <c r="BE70" s="240"/>
      <c r="BF70" s="240"/>
    </row>
    <row r="71" spans="1:58">
      <c r="A71" s="302"/>
      <c r="B71" s="302"/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1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301"/>
      <c r="AD71" s="302"/>
      <c r="AE71" s="302"/>
      <c r="AF71" s="302"/>
      <c r="AG71" s="302"/>
      <c r="AH71" s="302"/>
      <c r="AI71" s="301"/>
      <c r="AJ71" s="302"/>
      <c r="AK71" s="302"/>
      <c r="AL71" s="302"/>
      <c r="AM71" s="302"/>
      <c r="AN71" s="302"/>
      <c r="AO71" s="301"/>
      <c r="AP71" s="302"/>
      <c r="AQ71" s="302"/>
      <c r="AR71" s="302"/>
      <c r="AS71" s="302"/>
      <c r="AT71" s="302"/>
      <c r="AU71" s="302"/>
      <c r="AV71" s="302"/>
      <c r="AW71" s="301"/>
      <c r="AX71" s="287">
        <v>339</v>
      </c>
      <c r="AY71" s="289" t="s">
        <v>175</v>
      </c>
      <c r="AZ71" s="288" t="s">
        <v>1423</v>
      </c>
      <c r="BA71" s="287" t="s">
        <v>1424</v>
      </c>
      <c r="BB71" s="289" t="s">
        <v>1397</v>
      </c>
      <c r="BC71" s="289" t="s">
        <v>1419</v>
      </c>
      <c r="BD71" s="290">
        <v>40854</v>
      </c>
      <c r="BE71" s="240"/>
      <c r="BF71" s="240"/>
    </row>
    <row r="72" spans="1:58">
      <c r="A72" s="302"/>
      <c r="B72" s="302"/>
      <c r="C72" s="302"/>
      <c r="D72" s="302"/>
      <c r="E72" s="302"/>
      <c r="F72" s="302"/>
      <c r="G72" s="302"/>
      <c r="H72" s="302"/>
      <c r="I72" s="302"/>
      <c r="J72" s="302"/>
      <c r="K72" s="302"/>
      <c r="L72" s="302"/>
      <c r="M72" s="302"/>
      <c r="N72" s="301"/>
      <c r="O72" s="302"/>
      <c r="P72" s="302"/>
      <c r="Q72" s="302"/>
      <c r="R72" s="302"/>
      <c r="S72" s="302"/>
      <c r="T72" s="302"/>
      <c r="U72" s="302"/>
      <c r="V72" s="302"/>
      <c r="W72" s="302"/>
      <c r="X72" s="302"/>
      <c r="Y72" s="302"/>
      <c r="Z72" s="302"/>
      <c r="AA72" s="302"/>
      <c r="AB72" s="302"/>
      <c r="AC72" s="301"/>
      <c r="AD72" s="302"/>
      <c r="AE72" s="302"/>
      <c r="AF72" s="302"/>
      <c r="AG72" s="302"/>
      <c r="AH72" s="302"/>
      <c r="AI72" s="301"/>
      <c r="AJ72" s="302"/>
      <c r="AK72" s="302"/>
      <c r="AL72" s="302"/>
      <c r="AM72" s="302"/>
      <c r="AN72" s="302"/>
      <c r="AO72" s="301"/>
      <c r="AP72" s="302"/>
      <c r="AQ72" s="302"/>
      <c r="AR72" s="302"/>
      <c r="AS72" s="302"/>
      <c r="AT72" s="302"/>
      <c r="AU72" s="302"/>
      <c r="AV72" s="302"/>
      <c r="AW72" s="301"/>
      <c r="AX72" s="287">
        <v>340</v>
      </c>
      <c r="AY72" s="289" t="s">
        <v>20</v>
      </c>
      <c r="AZ72" s="288" t="s">
        <v>1425</v>
      </c>
      <c r="BA72" s="287"/>
      <c r="BB72" s="289" t="s">
        <v>1397</v>
      </c>
      <c r="BC72" s="289" t="s">
        <v>1419</v>
      </c>
      <c r="BD72" s="290">
        <v>40865</v>
      </c>
      <c r="BE72" s="240"/>
      <c r="BF72" s="240"/>
    </row>
    <row r="73" spans="1:58">
      <c r="A73" s="302"/>
      <c r="B73" s="302"/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1"/>
      <c r="O73" s="302"/>
      <c r="P73" s="302"/>
      <c r="Q73" s="302"/>
      <c r="R73" s="302"/>
      <c r="S73" s="302"/>
      <c r="T73" s="302"/>
      <c r="U73" s="302"/>
      <c r="V73" s="302"/>
      <c r="W73" s="302"/>
      <c r="X73" s="302"/>
      <c r="Y73" s="302"/>
      <c r="Z73" s="302"/>
      <c r="AA73" s="302"/>
      <c r="AB73" s="302"/>
      <c r="AC73" s="301"/>
      <c r="AD73" s="302"/>
      <c r="AE73" s="302"/>
      <c r="AF73" s="302"/>
      <c r="AG73" s="302"/>
      <c r="AH73" s="302"/>
      <c r="AI73" s="301"/>
      <c r="AJ73" s="302"/>
      <c r="AK73" s="302"/>
      <c r="AL73" s="302"/>
      <c r="AM73" s="302"/>
      <c r="AN73" s="302"/>
      <c r="AO73" s="301"/>
      <c r="AP73" s="302"/>
      <c r="AQ73" s="302"/>
      <c r="AR73" s="302"/>
      <c r="AS73" s="302"/>
      <c r="AT73" s="302"/>
      <c r="AU73" s="302"/>
      <c r="AV73" s="302"/>
      <c r="AW73" s="301"/>
      <c r="AX73" s="287">
        <v>341</v>
      </c>
      <c r="AY73" s="289" t="s">
        <v>24</v>
      </c>
      <c r="AZ73" s="288" t="s">
        <v>1426</v>
      </c>
      <c r="BA73" s="289" t="s">
        <v>1379</v>
      </c>
      <c r="BB73" s="289" t="s">
        <v>1397</v>
      </c>
      <c r="BC73" s="289" t="s">
        <v>1406</v>
      </c>
      <c r="BD73" s="290">
        <v>40849</v>
      </c>
      <c r="BE73" s="240"/>
      <c r="BF73" s="240"/>
    </row>
    <row r="74" spans="1:58">
      <c r="A74" s="302"/>
      <c r="B74" s="302"/>
      <c r="C74" s="302"/>
      <c r="D74" s="302"/>
      <c r="E74" s="302"/>
      <c r="F74" s="302"/>
      <c r="G74" s="302"/>
      <c r="H74" s="302"/>
      <c r="I74" s="302"/>
      <c r="J74" s="302"/>
      <c r="K74" s="302"/>
      <c r="L74" s="302"/>
      <c r="M74" s="302"/>
      <c r="N74" s="301"/>
      <c r="O74" s="302"/>
      <c r="P74" s="302"/>
      <c r="Q74" s="302"/>
      <c r="R74" s="302"/>
      <c r="S74" s="302"/>
      <c r="T74" s="302"/>
      <c r="U74" s="302"/>
      <c r="V74" s="302"/>
      <c r="W74" s="302"/>
      <c r="X74" s="302"/>
      <c r="Y74" s="302"/>
      <c r="Z74" s="302"/>
      <c r="AA74" s="302"/>
      <c r="AB74" s="302"/>
      <c r="AC74" s="301"/>
      <c r="AD74" s="302"/>
      <c r="AE74" s="302"/>
      <c r="AF74" s="302"/>
      <c r="AG74" s="302"/>
      <c r="AH74" s="302"/>
      <c r="AI74" s="301"/>
      <c r="AJ74" s="302"/>
      <c r="AK74" s="302"/>
      <c r="AL74" s="302"/>
      <c r="AM74" s="302"/>
      <c r="AN74" s="302"/>
      <c r="AO74" s="301"/>
      <c r="AP74" s="302"/>
      <c r="AQ74" s="302"/>
      <c r="AR74" s="302"/>
      <c r="AS74" s="302"/>
      <c r="AT74" s="302"/>
      <c r="AU74" s="302"/>
      <c r="AV74" s="302"/>
      <c r="AW74" s="301"/>
      <c r="AX74" s="287">
        <v>342</v>
      </c>
      <c r="AY74" s="289" t="s">
        <v>226</v>
      </c>
      <c r="AZ74" s="288" t="s">
        <v>1427</v>
      </c>
      <c r="BA74" s="289" t="s">
        <v>1105</v>
      </c>
      <c r="BB74" s="289" t="s">
        <v>1397</v>
      </c>
      <c r="BC74" s="289" t="s">
        <v>1406</v>
      </c>
      <c r="BD74" s="290">
        <v>40854</v>
      </c>
      <c r="BE74" s="240"/>
      <c r="BF74" s="240"/>
    </row>
    <row r="75" spans="1:58">
      <c r="A75" s="302"/>
      <c r="B75" s="302"/>
      <c r="C75" s="302"/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1"/>
      <c r="O75" s="302"/>
      <c r="P75" s="302"/>
      <c r="Q75" s="302"/>
      <c r="R75" s="302"/>
      <c r="S75" s="302"/>
      <c r="T75" s="302"/>
      <c r="U75" s="302"/>
      <c r="V75" s="302"/>
      <c r="W75" s="302"/>
      <c r="X75" s="302"/>
      <c r="Y75" s="302"/>
      <c r="Z75" s="302"/>
      <c r="AA75" s="302"/>
      <c r="AB75" s="302"/>
      <c r="AC75" s="301"/>
      <c r="AD75" s="302"/>
      <c r="AE75" s="302"/>
      <c r="AF75" s="302"/>
      <c r="AG75" s="302"/>
      <c r="AH75" s="302"/>
      <c r="AI75" s="301"/>
      <c r="AJ75" s="302"/>
      <c r="AK75" s="302"/>
      <c r="AL75" s="302"/>
      <c r="AM75" s="302"/>
      <c r="AN75" s="302"/>
      <c r="AO75" s="301"/>
      <c r="AP75" s="302"/>
      <c r="AQ75" s="302"/>
      <c r="AR75" s="302"/>
      <c r="AS75" s="302"/>
      <c r="AT75" s="302"/>
      <c r="AU75" s="302"/>
      <c r="AV75" s="302"/>
      <c r="AW75" s="301"/>
      <c r="AX75" s="287">
        <v>343</v>
      </c>
      <c r="AY75" s="289" t="s">
        <v>1428</v>
      </c>
      <c r="AZ75" s="288" t="s">
        <v>27</v>
      </c>
      <c r="BA75" s="289" t="s">
        <v>1098</v>
      </c>
      <c r="BB75" s="289" t="s">
        <v>1397</v>
      </c>
      <c r="BC75" s="289" t="s">
        <v>1406</v>
      </c>
      <c r="BD75" s="290">
        <v>40865</v>
      </c>
      <c r="BE75" s="240"/>
      <c r="BF75" s="240"/>
    </row>
    <row r="76" spans="1:58">
      <c r="A76" s="302"/>
      <c r="B76" s="302"/>
      <c r="C76" s="302"/>
      <c r="D76" s="302"/>
      <c r="E76" s="302"/>
      <c r="F76" s="302"/>
      <c r="G76" s="302"/>
      <c r="H76" s="302"/>
      <c r="I76" s="302"/>
      <c r="J76" s="302"/>
      <c r="K76" s="302"/>
      <c r="L76" s="302"/>
      <c r="M76" s="302"/>
      <c r="N76" s="301"/>
      <c r="O76" s="302"/>
      <c r="P76" s="302"/>
      <c r="Q76" s="302"/>
      <c r="R76" s="302"/>
      <c r="S76" s="302"/>
      <c r="T76" s="302"/>
      <c r="U76" s="302"/>
      <c r="V76" s="302"/>
      <c r="W76" s="302"/>
      <c r="X76" s="302"/>
      <c r="Y76" s="302"/>
      <c r="Z76" s="302"/>
      <c r="AA76" s="302"/>
      <c r="AB76" s="302"/>
      <c r="AC76" s="301"/>
      <c r="AD76" s="302"/>
      <c r="AE76" s="302"/>
      <c r="AF76" s="302"/>
      <c r="AG76" s="302"/>
      <c r="AH76" s="302"/>
      <c r="AI76" s="301"/>
      <c r="AJ76" s="302"/>
      <c r="AK76" s="302"/>
      <c r="AL76" s="302"/>
      <c r="AM76" s="302"/>
      <c r="AN76" s="302"/>
      <c r="AO76" s="301"/>
      <c r="AP76" s="302"/>
      <c r="AQ76" s="302"/>
      <c r="AR76" s="302"/>
      <c r="AS76" s="302"/>
      <c r="AT76" s="302"/>
      <c r="AU76" s="302"/>
      <c r="AV76" s="302"/>
      <c r="AW76" s="301"/>
      <c r="AX76" s="287">
        <v>344</v>
      </c>
      <c r="AY76" s="289" t="s">
        <v>171</v>
      </c>
      <c r="AZ76" s="288" t="s">
        <v>1429</v>
      </c>
      <c r="BA76" s="289" t="s">
        <v>1430</v>
      </c>
      <c r="BB76" s="289" t="s">
        <v>1397</v>
      </c>
      <c r="BC76" s="289" t="s">
        <v>1406</v>
      </c>
      <c r="BD76" s="290">
        <v>40858</v>
      </c>
      <c r="BE76" s="240"/>
      <c r="BF76" s="240"/>
    </row>
    <row r="77" spans="1:58">
      <c r="A77" s="302"/>
      <c r="B77" s="302"/>
      <c r="C77" s="302"/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1"/>
      <c r="O77" s="302"/>
      <c r="P77" s="302"/>
      <c r="Q77" s="302"/>
      <c r="R77" s="302"/>
      <c r="S77" s="302"/>
      <c r="T77" s="302"/>
      <c r="U77" s="302"/>
      <c r="V77" s="302"/>
      <c r="W77" s="302"/>
      <c r="X77" s="302"/>
      <c r="Y77" s="302"/>
      <c r="Z77" s="302"/>
      <c r="AA77" s="302"/>
      <c r="AB77" s="302"/>
      <c r="AC77" s="301"/>
      <c r="AD77" s="302"/>
      <c r="AE77" s="302"/>
      <c r="AF77" s="302"/>
      <c r="AG77" s="302"/>
      <c r="AH77" s="302"/>
      <c r="AI77" s="301"/>
      <c r="AJ77" s="302"/>
      <c r="AK77" s="302"/>
      <c r="AL77" s="302"/>
      <c r="AM77" s="302"/>
      <c r="AN77" s="302"/>
      <c r="AO77" s="301"/>
      <c r="AP77" s="302"/>
      <c r="AQ77" s="302"/>
      <c r="AR77" s="302"/>
      <c r="AS77" s="302"/>
      <c r="AT77" s="302"/>
      <c r="AU77" s="302"/>
      <c r="AV77" s="302"/>
      <c r="AW77" s="301"/>
      <c r="AX77" s="287">
        <v>345</v>
      </c>
      <c r="AY77" s="289" t="s">
        <v>137</v>
      </c>
      <c r="AZ77" s="288" t="s">
        <v>1343</v>
      </c>
      <c r="BA77" s="289" t="s">
        <v>1156</v>
      </c>
      <c r="BB77" s="289" t="s">
        <v>1397</v>
      </c>
      <c r="BC77" s="289" t="s">
        <v>1406</v>
      </c>
      <c r="BD77" s="290">
        <v>40849</v>
      </c>
      <c r="BE77" s="240"/>
      <c r="BF77" s="240"/>
    </row>
    <row r="78" spans="1:58">
      <c r="A78" s="302"/>
      <c r="B78" s="302"/>
      <c r="C78" s="302"/>
      <c r="D78" s="302"/>
      <c r="E78" s="302"/>
      <c r="F78" s="302"/>
      <c r="G78" s="302"/>
      <c r="H78" s="302"/>
      <c r="I78" s="302"/>
      <c r="J78" s="302"/>
      <c r="K78" s="302"/>
      <c r="L78" s="302"/>
      <c r="M78" s="302"/>
      <c r="N78" s="301"/>
      <c r="O78" s="302"/>
      <c r="P78" s="302"/>
      <c r="Q78" s="302"/>
      <c r="R78" s="302"/>
      <c r="S78" s="302"/>
      <c r="T78" s="302"/>
      <c r="U78" s="302"/>
      <c r="V78" s="302"/>
      <c r="W78" s="302"/>
      <c r="X78" s="302"/>
      <c r="Y78" s="302"/>
      <c r="Z78" s="302"/>
      <c r="AA78" s="302"/>
      <c r="AB78" s="302"/>
      <c r="AC78" s="301"/>
      <c r="AD78" s="302"/>
      <c r="AE78" s="302"/>
      <c r="AF78" s="302"/>
      <c r="AG78" s="302"/>
      <c r="AH78" s="302"/>
      <c r="AI78" s="301"/>
      <c r="AJ78" s="302"/>
      <c r="AK78" s="302"/>
      <c r="AL78" s="302"/>
      <c r="AM78" s="302"/>
      <c r="AN78" s="302"/>
      <c r="AO78" s="301"/>
      <c r="AP78" s="302"/>
      <c r="AQ78" s="302"/>
      <c r="AR78" s="302"/>
      <c r="AS78" s="302"/>
      <c r="AT78" s="302"/>
      <c r="AU78" s="302"/>
      <c r="AV78" s="302"/>
      <c r="AW78" s="301"/>
      <c r="AX78" s="287">
        <v>346</v>
      </c>
      <c r="AY78" s="289" t="s">
        <v>114</v>
      </c>
      <c r="AZ78" s="288" t="s">
        <v>1431</v>
      </c>
      <c r="BA78" s="289" t="s">
        <v>1432</v>
      </c>
      <c r="BB78" s="289" t="s">
        <v>1397</v>
      </c>
      <c r="BC78" s="289" t="s">
        <v>1412</v>
      </c>
      <c r="BD78" s="290">
        <v>40854</v>
      </c>
      <c r="BE78" s="240"/>
      <c r="BF78" s="240"/>
    </row>
    <row r="79" spans="1:58">
      <c r="A79" s="302"/>
      <c r="B79" s="302"/>
      <c r="C79" s="302"/>
      <c r="D79" s="302"/>
      <c r="E79" s="302"/>
      <c r="F79" s="302"/>
      <c r="G79" s="302"/>
      <c r="H79" s="302"/>
      <c r="I79" s="302"/>
      <c r="J79" s="302"/>
      <c r="K79" s="302"/>
      <c r="L79" s="302"/>
      <c r="M79" s="302"/>
      <c r="N79" s="301"/>
      <c r="O79" s="302"/>
      <c r="P79" s="302"/>
      <c r="Q79" s="302"/>
      <c r="R79" s="302"/>
      <c r="S79" s="302"/>
      <c r="T79" s="302"/>
      <c r="U79" s="302"/>
      <c r="V79" s="302"/>
      <c r="W79" s="302"/>
      <c r="X79" s="302"/>
      <c r="Y79" s="302"/>
      <c r="Z79" s="302"/>
      <c r="AA79" s="302"/>
      <c r="AB79" s="302"/>
      <c r="AC79" s="301"/>
      <c r="AD79" s="302"/>
      <c r="AE79" s="302"/>
      <c r="AF79" s="302"/>
      <c r="AG79" s="302"/>
      <c r="AH79" s="302"/>
      <c r="AI79" s="301"/>
      <c r="AJ79" s="302"/>
      <c r="AK79" s="302"/>
      <c r="AL79" s="302"/>
      <c r="AM79" s="302"/>
      <c r="AN79" s="302"/>
      <c r="AO79" s="301"/>
      <c r="AP79" s="302"/>
      <c r="AQ79" s="302"/>
      <c r="AR79" s="302"/>
      <c r="AS79" s="302"/>
      <c r="AT79" s="302"/>
      <c r="AU79" s="302"/>
      <c r="AV79" s="302"/>
      <c r="AW79" s="301"/>
      <c r="AX79" s="287">
        <v>347</v>
      </c>
      <c r="AY79" s="289" t="s">
        <v>813</v>
      </c>
      <c r="AZ79" s="288" t="s">
        <v>1433</v>
      </c>
      <c r="BA79" s="289" t="s">
        <v>1434</v>
      </c>
      <c r="BB79" s="289" t="s">
        <v>1397</v>
      </c>
      <c r="BC79" s="289" t="s">
        <v>1412</v>
      </c>
      <c r="BD79" s="287"/>
      <c r="BE79" s="240"/>
      <c r="BF79" s="240"/>
    </row>
    <row r="80" spans="1:58">
      <c r="A80" s="302"/>
      <c r="B80" s="302"/>
      <c r="C80" s="302"/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1"/>
      <c r="O80" s="302"/>
      <c r="P80" s="302"/>
      <c r="Q80" s="302"/>
      <c r="R80" s="302"/>
      <c r="S80" s="302"/>
      <c r="T80" s="302"/>
      <c r="U80" s="302"/>
      <c r="V80" s="302"/>
      <c r="W80" s="302"/>
      <c r="X80" s="302"/>
      <c r="Y80" s="302"/>
      <c r="Z80" s="302"/>
      <c r="AA80" s="302"/>
      <c r="AB80" s="302"/>
      <c r="AC80" s="301"/>
      <c r="AD80" s="302"/>
      <c r="AE80" s="302"/>
      <c r="AF80" s="302"/>
      <c r="AG80" s="302"/>
      <c r="AH80" s="302"/>
      <c r="AI80" s="301"/>
      <c r="AJ80" s="302"/>
      <c r="AK80" s="302"/>
      <c r="AL80" s="302"/>
      <c r="AM80" s="302"/>
      <c r="AN80" s="302"/>
      <c r="AO80" s="301"/>
      <c r="AP80" s="302"/>
      <c r="AQ80" s="302"/>
      <c r="AR80" s="302"/>
      <c r="AS80" s="302"/>
      <c r="AT80" s="302"/>
      <c r="AU80" s="302"/>
      <c r="AV80" s="302"/>
      <c r="AW80" s="301"/>
      <c r="AX80" s="287">
        <v>348</v>
      </c>
      <c r="AY80" s="289" t="s">
        <v>838</v>
      </c>
      <c r="AZ80" s="288" t="s">
        <v>1398</v>
      </c>
      <c r="BA80" s="287"/>
      <c r="BB80" s="289" t="s">
        <v>1397</v>
      </c>
      <c r="BC80" s="289" t="s">
        <v>1412</v>
      </c>
      <c r="BD80" s="287"/>
      <c r="BE80" s="240"/>
      <c r="BF80" s="240"/>
    </row>
    <row r="81" spans="1:58">
      <c r="A81" s="302"/>
      <c r="B81" s="302"/>
      <c r="C81" s="302"/>
      <c r="D81" s="302"/>
      <c r="E81" s="302"/>
      <c r="F81" s="302"/>
      <c r="G81" s="302"/>
      <c r="H81" s="302"/>
      <c r="I81" s="302"/>
      <c r="J81" s="302"/>
      <c r="K81" s="302"/>
      <c r="L81" s="302"/>
      <c r="M81" s="302"/>
      <c r="N81" s="301"/>
      <c r="O81" s="302"/>
      <c r="P81" s="302"/>
      <c r="Q81" s="302"/>
      <c r="R81" s="302"/>
      <c r="S81" s="302"/>
      <c r="T81" s="302"/>
      <c r="U81" s="302"/>
      <c r="V81" s="302"/>
      <c r="W81" s="302"/>
      <c r="X81" s="302"/>
      <c r="Y81" s="302"/>
      <c r="Z81" s="302"/>
      <c r="AA81" s="302"/>
      <c r="AB81" s="302"/>
      <c r="AC81" s="301"/>
      <c r="AD81" s="302"/>
      <c r="AE81" s="302"/>
      <c r="AF81" s="302"/>
      <c r="AG81" s="302"/>
      <c r="AH81" s="302"/>
      <c r="AI81" s="301"/>
      <c r="AJ81" s="302"/>
      <c r="AK81" s="302"/>
      <c r="AL81" s="302"/>
      <c r="AM81" s="302"/>
      <c r="AN81" s="302"/>
      <c r="AO81" s="301"/>
      <c r="AP81" s="302"/>
      <c r="AQ81" s="302"/>
      <c r="AR81" s="302"/>
      <c r="AS81" s="302"/>
      <c r="AT81" s="302"/>
      <c r="AU81" s="302"/>
      <c r="AV81" s="302"/>
      <c r="AW81" s="301"/>
      <c r="AX81" s="287">
        <v>349</v>
      </c>
      <c r="AY81" s="289" t="s">
        <v>137</v>
      </c>
      <c r="AZ81" s="288" t="s">
        <v>1435</v>
      </c>
      <c r="BA81" s="289" t="s">
        <v>1436</v>
      </c>
      <c r="BB81" s="289" t="s">
        <v>1397</v>
      </c>
      <c r="BC81" s="289" t="s">
        <v>1412</v>
      </c>
      <c r="BD81" s="290">
        <v>40840</v>
      </c>
      <c r="BE81" s="240"/>
      <c r="BF81" s="240"/>
    </row>
    <row r="82" spans="1:58">
      <c r="A82" s="302"/>
      <c r="B82" s="302"/>
      <c r="C82" s="302"/>
      <c r="D82" s="302"/>
      <c r="E82" s="302"/>
      <c r="F82" s="302"/>
      <c r="G82" s="302"/>
      <c r="H82" s="302"/>
      <c r="I82" s="302"/>
      <c r="J82" s="302"/>
      <c r="K82" s="302"/>
      <c r="L82" s="302"/>
      <c r="M82" s="302"/>
      <c r="N82" s="301"/>
      <c r="O82" s="302"/>
      <c r="P82" s="302"/>
      <c r="Q82" s="302"/>
      <c r="R82" s="302"/>
      <c r="S82" s="302"/>
      <c r="T82" s="302"/>
      <c r="U82" s="302"/>
      <c r="V82" s="302"/>
      <c r="W82" s="302"/>
      <c r="X82" s="302"/>
      <c r="Y82" s="302"/>
      <c r="Z82" s="302"/>
      <c r="AA82" s="302"/>
      <c r="AB82" s="302"/>
      <c r="AC82" s="301"/>
      <c r="AD82" s="302"/>
      <c r="AE82" s="302"/>
      <c r="AF82" s="302"/>
      <c r="AG82" s="302"/>
      <c r="AH82" s="302"/>
      <c r="AI82" s="301"/>
      <c r="AJ82" s="302"/>
      <c r="AK82" s="302"/>
      <c r="AL82" s="302"/>
      <c r="AM82" s="302"/>
      <c r="AN82" s="302"/>
      <c r="AO82" s="301"/>
      <c r="AP82" s="302"/>
      <c r="AQ82" s="302"/>
      <c r="AR82" s="302"/>
      <c r="AS82" s="302"/>
      <c r="AT82" s="302"/>
      <c r="AU82" s="302"/>
      <c r="AV82" s="302"/>
      <c r="AW82" s="301"/>
      <c r="AX82" s="287">
        <v>350</v>
      </c>
      <c r="AY82" s="289" t="s">
        <v>24</v>
      </c>
      <c r="AZ82" s="288" t="s">
        <v>1367</v>
      </c>
      <c r="BA82" s="289" t="s">
        <v>1379</v>
      </c>
      <c r="BB82" s="289" t="s">
        <v>1397</v>
      </c>
      <c r="BC82" s="289" t="s">
        <v>1412</v>
      </c>
      <c r="BD82" s="287"/>
      <c r="BE82" s="240"/>
      <c r="BF82" s="240"/>
    </row>
    <row r="83" spans="1:58">
      <c r="A83" s="302"/>
      <c r="B83" s="302"/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302"/>
      <c r="N83" s="301"/>
      <c r="O83" s="302"/>
      <c r="P83" s="302"/>
      <c r="Q83" s="302"/>
      <c r="R83" s="302"/>
      <c r="S83" s="302"/>
      <c r="T83" s="302"/>
      <c r="U83" s="302"/>
      <c r="V83" s="302"/>
      <c r="W83" s="302"/>
      <c r="X83" s="302"/>
      <c r="Y83" s="302"/>
      <c r="Z83" s="302"/>
      <c r="AA83" s="302"/>
      <c r="AB83" s="302"/>
      <c r="AC83" s="301"/>
      <c r="AD83" s="302"/>
      <c r="AE83" s="302"/>
      <c r="AF83" s="302"/>
      <c r="AG83" s="302"/>
      <c r="AH83" s="302"/>
      <c r="AI83" s="301"/>
      <c r="AJ83" s="302"/>
      <c r="AK83" s="302"/>
      <c r="AL83" s="302"/>
      <c r="AM83" s="302"/>
      <c r="AN83" s="302"/>
      <c r="AO83" s="301"/>
      <c r="AP83" s="302"/>
      <c r="AQ83" s="302"/>
      <c r="AR83" s="302"/>
      <c r="AS83" s="302"/>
      <c r="AT83" s="302"/>
      <c r="AU83" s="302"/>
      <c r="AV83" s="302"/>
      <c r="AW83" s="301"/>
      <c r="AX83" s="287">
        <v>351</v>
      </c>
      <c r="AY83" s="289" t="s">
        <v>28</v>
      </c>
      <c r="AZ83" s="288" t="s">
        <v>1362</v>
      </c>
      <c r="BA83" s="289" t="s">
        <v>1363</v>
      </c>
      <c r="BB83" s="289" t="s">
        <v>1397</v>
      </c>
      <c r="BC83" s="289" t="s">
        <v>1419</v>
      </c>
      <c r="BD83" s="290">
        <v>40851</v>
      </c>
      <c r="BE83" s="240"/>
      <c r="BF83" s="240"/>
    </row>
    <row r="84" spans="1:58">
      <c r="A84" s="302"/>
      <c r="B84" s="302"/>
      <c r="C84" s="302"/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1"/>
      <c r="O84" s="302"/>
      <c r="P84" s="302"/>
      <c r="Q84" s="302"/>
      <c r="R84" s="302"/>
      <c r="S84" s="302"/>
      <c r="T84" s="302"/>
      <c r="U84" s="302"/>
      <c r="V84" s="302"/>
      <c r="W84" s="302"/>
      <c r="X84" s="302"/>
      <c r="Y84" s="302"/>
      <c r="Z84" s="302"/>
      <c r="AA84" s="302"/>
      <c r="AB84" s="302"/>
      <c r="AC84" s="301"/>
      <c r="AD84" s="302"/>
      <c r="AE84" s="302"/>
      <c r="AF84" s="302"/>
      <c r="AG84" s="302"/>
      <c r="AH84" s="302"/>
      <c r="AI84" s="301"/>
      <c r="AJ84" s="302"/>
      <c r="AK84" s="302"/>
      <c r="AL84" s="302"/>
      <c r="AM84" s="302"/>
      <c r="AN84" s="302"/>
      <c r="AO84" s="301"/>
      <c r="AP84" s="302"/>
      <c r="AQ84" s="302"/>
      <c r="AR84" s="302"/>
      <c r="AS84" s="302"/>
      <c r="AT84" s="302"/>
      <c r="AU84" s="302"/>
      <c r="AV84" s="302"/>
      <c r="AW84" s="301"/>
      <c r="AX84" s="287">
        <v>352</v>
      </c>
      <c r="AY84" s="289" t="s">
        <v>262</v>
      </c>
      <c r="AZ84" s="288" t="s">
        <v>1417</v>
      </c>
      <c r="BA84" s="289" t="s">
        <v>1437</v>
      </c>
      <c r="BB84" s="289" t="s">
        <v>1397</v>
      </c>
      <c r="BC84" s="289" t="s">
        <v>1419</v>
      </c>
      <c r="BD84" s="291">
        <v>40817</v>
      </c>
      <c r="BE84" s="240"/>
      <c r="BF84" s="240"/>
    </row>
    <row r="85" spans="1:58">
      <c r="A85" s="302"/>
      <c r="B85" s="302"/>
      <c r="C85" s="302"/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1"/>
      <c r="O85" s="302"/>
      <c r="P85" s="302"/>
      <c r="Q85" s="302"/>
      <c r="R85" s="302"/>
      <c r="S85" s="302"/>
      <c r="T85" s="302"/>
      <c r="U85" s="302"/>
      <c r="V85" s="302"/>
      <c r="W85" s="302"/>
      <c r="X85" s="302"/>
      <c r="Y85" s="302"/>
      <c r="Z85" s="302"/>
      <c r="AA85" s="302"/>
      <c r="AB85" s="302"/>
      <c r="AC85" s="301"/>
      <c r="AD85" s="302"/>
      <c r="AE85" s="302"/>
      <c r="AF85" s="302"/>
      <c r="AG85" s="302"/>
      <c r="AH85" s="302"/>
      <c r="AI85" s="301"/>
      <c r="AJ85" s="302"/>
      <c r="AK85" s="302"/>
      <c r="AL85" s="302"/>
      <c r="AM85" s="302"/>
      <c r="AN85" s="302"/>
      <c r="AO85" s="301"/>
      <c r="AP85" s="302"/>
      <c r="AQ85" s="302"/>
      <c r="AR85" s="302"/>
      <c r="AS85" s="302"/>
      <c r="AT85" s="302"/>
      <c r="AU85" s="302"/>
      <c r="AV85" s="302"/>
      <c r="AW85" s="301"/>
      <c r="AX85" s="287">
        <v>353</v>
      </c>
      <c r="AY85" s="289" t="s">
        <v>137</v>
      </c>
      <c r="AZ85" s="288" t="s">
        <v>1438</v>
      </c>
      <c r="BA85" s="289" t="s">
        <v>1124</v>
      </c>
      <c r="BB85" s="289" t="s">
        <v>1397</v>
      </c>
      <c r="BC85" s="289" t="s">
        <v>1419</v>
      </c>
      <c r="BD85" s="291">
        <v>40817</v>
      </c>
      <c r="BE85" s="240"/>
      <c r="BF85" s="240"/>
    </row>
  </sheetData>
  <mergeCells count="7">
    <mergeCell ref="AD38:AE38"/>
    <mergeCell ref="A1:M1"/>
    <mergeCell ref="AX1:BD1"/>
    <mergeCell ref="O1:AB1"/>
    <mergeCell ref="AD1:AH1"/>
    <mergeCell ref="AJ1:AN1"/>
    <mergeCell ref="AP1:AV1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G110"/>
  <sheetViews>
    <sheetView topLeftCell="A67" workbookViewId="0">
      <selection activeCell="AJ43" sqref="AH43:AJ43"/>
    </sheetView>
  </sheetViews>
  <sheetFormatPr defaultRowHeight="15"/>
  <cols>
    <col min="1" max="1" width="13.42578125" bestFit="1" customWidth="1"/>
    <col min="2" max="2" width="51.7109375" bestFit="1" customWidth="1"/>
    <col min="3" max="3" width="9.85546875" bestFit="1" customWidth="1"/>
    <col min="4" max="6" width="2.85546875" bestFit="1" customWidth="1"/>
    <col min="7" max="9" width="3.5703125" bestFit="1" customWidth="1"/>
    <col min="10" max="12" width="2.85546875" bestFit="1" customWidth="1"/>
    <col min="13" max="13" width="4.42578125" bestFit="1" customWidth="1"/>
    <col min="14" max="14" width="13.42578125" bestFit="1" customWidth="1"/>
    <col min="15" max="15" width="6.42578125" bestFit="1" customWidth="1"/>
    <col min="16" max="16" width="6.28515625" style="322" customWidth="1"/>
    <col min="17" max="17" width="18.28515625" bestFit="1" customWidth="1"/>
    <col min="18" max="18" width="47.140625" customWidth="1"/>
    <col min="19" max="19" width="9.85546875" bestFit="1" customWidth="1"/>
    <col min="20" max="32" width="6.28515625" customWidth="1"/>
    <col min="33" max="33" width="6.28515625" style="322" customWidth="1"/>
    <col min="34" max="34" width="13.140625" bestFit="1" customWidth="1"/>
    <col min="35" max="35" width="20.85546875" bestFit="1" customWidth="1"/>
    <col min="36" max="36" width="13.5703125" bestFit="1" customWidth="1"/>
    <col min="37" max="37" width="14.42578125" bestFit="1" customWidth="1"/>
    <col min="38" max="38" width="8.7109375" bestFit="1" customWidth="1"/>
    <col min="40" max="40" width="15.7109375" bestFit="1" customWidth="1"/>
    <col min="41" max="41" width="28.85546875" bestFit="1" customWidth="1"/>
    <col min="42" max="42" width="9.85546875" bestFit="1" customWidth="1"/>
    <col min="43" max="43" width="13.5703125" bestFit="1" customWidth="1"/>
    <col min="44" max="44" width="8.7109375" bestFit="1" customWidth="1"/>
    <col min="45" max="45" width="9.140625" style="322"/>
    <col min="46" max="46" width="3.5703125" bestFit="1" customWidth="1"/>
    <col min="47" max="47" width="13.140625" bestFit="1" customWidth="1"/>
    <col min="48" max="48" width="22.140625" bestFit="1" customWidth="1"/>
    <col min="49" max="49" width="25.85546875" bestFit="1" customWidth="1"/>
    <col min="50" max="50" width="8.7109375" bestFit="1" customWidth="1"/>
    <col min="51" max="51" width="9.140625" style="322"/>
    <col min="52" max="52" width="3.5703125" bestFit="1" customWidth="1"/>
    <col min="53" max="53" width="14.140625" bestFit="1" customWidth="1"/>
    <col min="54" max="54" width="19.85546875" bestFit="1" customWidth="1"/>
    <col min="55" max="55" width="20" bestFit="1" customWidth="1"/>
    <col min="56" max="56" width="11.85546875" bestFit="1" customWidth="1"/>
    <col min="57" max="57" width="8.7109375" bestFit="1" customWidth="1"/>
    <col min="58" max="58" width="10.7109375" bestFit="1" customWidth="1"/>
  </cols>
  <sheetData>
    <row r="1" spans="1:59" ht="15.75" thickBot="1">
      <c r="A1" s="1019" t="s">
        <v>772</v>
      </c>
      <c r="B1" s="1019"/>
      <c r="C1" s="1019"/>
      <c r="D1" s="1019"/>
      <c r="E1" s="1019"/>
      <c r="F1" s="1019"/>
      <c r="G1" s="1019"/>
      <c r="H1" s="1019"/>
      <c r="I1" s="1019"/>
      <c r="J1" s="1019"/>
      <c r="K1" s="1019"/>
      <c r="L1" s="1019"/>
      <c r="M1" s="1019"/>
      <c r="N1" s="1015"/>
      <c r="O1" s="1015"/>
      <c r="P1" s="323"/>
      <c r="Q1" s="1019" t="s">
        <v>1499</v>
      </c>
      <c r="R1" s="1019"/>
      <c r="S1" s="1019"/>
      <c r="T1" s="1019"/>
      <c r="U1" s="1019"/>
      <c r="V1" s="1019"/>
      <c r="W1" s="1019"/>
      <c r="X1" s="1019"/>
      <c r="Y1" s="1019"/>
      <c r="Z1" s="1019"/>
      <c r="AA1" s="1019"/>
      <c r="AB1" s="1019"/>
      <c r="AC1" s="1019"/>
      <c r="AD1" s="1019"/>
      <c r="AE1" s="1015"/>
      <c r="AF1" s="1015"/>
      <c r="AG1" s="323"/>
      <c r="AH1" s="1015" t="s">
        <v>773</v>
      </c>
      <c r="AI1" s="1015"/>
      <c r="AJ1" s="1015"/>
      <c r="AK1" s="1015"/>
      <c r="AL1" s="1015"/>
      <c r="AM1" s="318"/>
      <c r="AN1" s="1015" t="s">
        <v>774</v>
      </c>
      <c r="AO1" s="1015"/>
      <c r="AP1" s="1015"/>
      <c r="AQ1" s="1015"/>
      <c r="AR1" s="1015"/>
      <c r="AT1" s="1020" t="s">
        <v>775</v>
      </c>
      <c r="AU1" s="1020"/>
      <c r="AV1" s="1020"/>
      <c r="AW1" s="1020"/>
      <c r="AX1" s="1020"/>
      <c r="AZ1" s="1016" t="s">
        <v>810</v>
      </c>
      <c r="BA1" s="1017"/>
      <c r="BB1" s="1017"/>
      <c r="BC1" s="1017"/>
      <c r="BD1" s="1017"/>
      <c r="BE1" s="1018"/>
    </row>
    <row r="2" spans="1:59" ht="15.75" thickBot="1">
      <c r="A2" s="292" t="s">
        <v>0</v>
      </c>
      <c r="B2" s="292" t="s">
        <v>1</v>
      </c>
      <c r="C2" s="292" t="s">
        <v>7</v>
      </c>
      <c r="D2" s="292" t="s">
        <v>257</v>
      </c>
      <c r="E2" s="292" t="s">
        <v>313</v>
      </c>
      <c r="F2" s="292" t="s">
        <v>259</v>
      </c>
      <c r="G2" s="292" t="s">
        <v>197</v>
      </c>
      <c r="H2" s="292" t="s">
        <v>233</v>
      </c>
      <c r="I2" s="292" t="s">
        <v>314</v>
      </c>
      <c r="J2" s="292" t="s">
        <v>315</v>
      </c>
      <c r="K2" s="292" t="s">
        <v>263</v>
      </c>
      <c r="L2" s="292" t="s">
        <v>1498</v>
      </c>
      <c r="M2" s="292" t="s">
        <v>1497</v>
      </c>
      <c r="N2" s="259" t="s">
        <v>771</v>
      </c>
      <c r="O2" s="315" t="s">
        <v>678</v>
      </c>
      <c r="P2" s="324"/>
      <c r="Q2" s="88" t="s">
        <v>0</v>
      </c>
      <c r="R2" s="88" t="s">
        <v>1</v>
      </c>
      <c r="S2" s="88" t="s">
        <v>7</v>
      </c>
      <c r="T2" s="88" t="s">
        <v>2</v>
      </c>
      <c r="U2" s="274" t="s">
        <v>257</v>
      </c>
      <c r="V2" s="274" t="s">
        <v>313</v>
      </c>
      <c r="W2" s="274" t="s">
        <v>259</v>
      </c>
      <c r="X2" s="274" t="s">
        <v>197</v>
      </c>
      <c r="Y2" s="274" t="s">
        <v>233</v>
      </c>
      <c r="Z2" s="274" t="s">
        <v>314</v>
      </c>
      <c r="AA2" s="274" t="s">
        <v>315</v>
      </c>
      <c r="AB2" s="274" t="s">
        <v>263</v>
      </c>
      <c r="AC2" s="274" t="s">
        <v>1498</v>
      </c>
      <c r="AD2" s="274" t="s">
        <v>1497</v>
      </c>
      <c r="AE2" s="315" t="s">
        <v>771</v>
      </c>
      <c r="AF2" s="315" t="s">
        <v>678</v>
      </c>
      <c r="AG2" s="324"/>
      <c r="AH2" s="232" t="s">
        <v>458</v>
      </c>
      <c r="AI2" s="233" t="s">
        <v>1</v>
      </c>
      <c r="AJ2" s="135" t="s">
        <v>750</v>
      </c>
      <c r="AK2" s="135" t="s">
        <v>459</v>
      </c>
      <c r="AL2" s="234" t="s">
        <v>4</v>
      </c>
      <c r="AM2" s="318"/>
      <c r="AN2" s="134" t="s">
        <v>458</v>
      </c>
      <c r="AO2" s="135" t="s">
        <v>1</v>
      </c>
      <c r="AP2" s="135" t="s">
        <v>7</v>
      </c>
      <c r="AQ2" s="135" t="s">
        <v>459</v>
      </c>
      <c r="AR2" s="277" t="s">
        <v>4</v>
      </c>
      <c r="AT2" s="223" t="s">
        <v>778</v>
      </c>
      <c r="AU2" s="223" t="s">
        <v>0</v>
      </c>
      <c r="AV2" s="223" t="s">
        <v>1</v>
      </c>
      <c r="AW2" s="223" t="s">
        <v>779</v>
      </c>
      <c r="AX2" s="223" t="s">
        <v>4</v>
      </c>
      <c r="AZ2" s="315" t="s">
        <v>778</v>
      </c>
      <c r="BA2" s="315" t="s">
        <v>0</v>
      </c>
      <c r="BB2" s="315" t="s">
        <v>1</v>
      </c>
      <c r="BC2" s="315" t="s">
        <v>779</v>
      </c>
      <c r="BD2" s="223" t="s">
        <v>1760</v>
      </c>
      <c r="BE2" s="315" t="s">
        <v>4</v>
      </c>
    </row>
    <row r="3" spans="1:59">
      <c r="A3" s="376" t="s">
        <v>765</v>
      </c>
      <c r="B3" s="285" t="s">
        <v>1569</v>
      </c>
      <c r="C3" s="376">
        <v>9</v>
      </c>
      <c r="D3" s="376"/>
      <c r="E3" s="376"/>
      <c r="F3" s="376"/>
      <c r="G3" s="376"/>
      <c r="H3" s="376"/>
      <c r="I3" s="376"/>
      <c r="J3" s="376"/>
      <c r="K3" s="376"/>
      <c r="L3" s="376"/>
      <c r="M3" s="292">
        <v>9</v>
      </c>
      <c r="N3" s="415" t="s">
        <v>765</v>
      </c>
      <c r="O3" s="224">
        <f>SUM(C3:C4)</f>
        <v>24</v>
      </c>
      <c r="P3" s="325"/>
      <c r="Q3" s="316" t="s">
        <v>1494</v>
      </c>
      <c r="R3" s="316" t="s">
        <v>1578</v>
      </c>
      <c r="S3" s="316">
        <v>5</v>
      </c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>
        <v>2</v>
      </c>
      <c r="AE3" s="224"/>
      <c r="AF3" s="224"/>
      <c r="AG3" s="325"/>
      <c r="AH3" s="222" t="s">
        <v>838</v>
      </c>
      <c r="AI3" s="222" t="s">
        <v>1398</v>
      </c>
      <c r="AJ3" s="420">
        <v>2.84</v>
      </c>
      <c r="AK3" s="420" t="s">
        <v>1580</v>
      </c>
      <c r="AL3" s="337">
        <v>40887</v>
      </c>
      <c r="AM3" s="318"/>
      <c r="AN3" s="222" t="s">
        <v>130</v>
      </c>
      <c r="AO3" s="222" t="s">
        <v>1714</v>
      </c>
      <c r="AP3" s="222">
        <v>5</v>
      </c>
      <c r="AQ3" s="222" t="s">
        <v>1713</v>
      </c>
      <c r="AR3" s="337">
        <v>40893</v>
      </c>
      <c r="AT3" s="91">
        <v>62</v>
      </c>
      <c r="AU3" s="243" t="s">
        <v>6</v>
      </c>
      <c r="AV3" s="245" t="s">
        <v>1524</v>
      </c>
      <c r="AW3" s="243" t="s">
        <v>1525</v>
      </c>
      <c r="AX3" s="321">
        <v>40858</v>
      </c>
      <c r="AZ3" s="340">
        <v>354</v>
      </c>
      <c r="BA3" s="341" t="s">
        <v>24</v>
      </c>
      <c r="BB3" s="342" t="s">
        <v>1426</v>
      </c>
      <c r="BC3" s="341" t="s">
        <v>1379</v>
      </c>
      <c r="BD3" s="341" t="s">
        <v>1397</v>
      </c>
      <c r="BE3" s="341"/>
      <c r="BF3" s="237"/>
      <c r="BG3" s="224"/>
    </row>
    <row r="4" spans="1:59">
      <c r="A4" s="376" t="s">
        <v>765</v>
      </c>
      <c r="B4" s="285" t="s">
        <v>80</v>
      </c>
      <c r="C4" s="376">
        <v>15</v>
      </c>
      <c r="D4" s="292"/>
      <c r="E4" s="376"/>
      <c r="F4" s="376"/>
      <c r="G4" s="376"/>
      <c r="H4" s="376"/>
      <c r="I4" s="376"/>
      <c r="J4" s="376"/>
      <c r="K4" s="376"/>
      <c r="L4" s="376"/>
      <c r="M4" s="376">
        <v>15</v>
      </c>
      <c r="N4" s="416" t="s">
        <v>10</v>
      </c>
      <c r="O4" s="224">
        <f>SUM(C5:C6)</f>
        <v>35</v>
      </c>
      <c r="P4" s="325"/>
      <c r="Q4" s="348" t="s">
        <v>10</v>
      </c>
      <c r="R4" s="347" t="s">
        <v>1392</v>
      </c>
      <c r="S4" s="346">
        <v>3</v>
      </c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>
        <v>5</v>
      </c>
      <c r="AE4" s="224"/>
      <c r="AF4" s="224"/>
      <c r="AG4" s="325"/>
      <c r="AH4" s="316" t="s">
        <v>262</v>
      </c>
      <c r="AI4" s="316" t="s">
        <v>1581</v>
      </c>
      <c r="AJ4" s="420">
        <v>0.23</v>
      </c>
      <c r="AK4" s="420" t="s">
        <v>1582</v>
      </c>
      <c r="AL4" s="210">
        <v>40887</v>
      </c>
      <c r="AM4" s="318"/>
      <c r="AN4" s="316" t="s">
        <v>218</v>
      </c>
      <c r="AO4" s="316" t="s">
        <v>1712</v>
      </c>
      <c r="AP4" s="316">
        <v>5</v>
      </c>
      <c r="AQ4" s="316" t="s">
        <v>1711</v>
      </c>
      <c r="AR4" s="210">
        <v>40893</v>
      </c>
      <c r="AT4" s="91">
        <v>63</v>
      </c>
      <c r="AU4" s="243" t="s">
        <v>173</v>
      </c>
      <c r="AV4" s="244" t="s">
        <v>1526</v>
      </c>
      <c r="AW4" s="243" t="s">
        <v>1527</v>
      </c>
      <c r="AX4" s="210">
        <v>40882</v>
      </c>
      <c r="AZ4" s="91">
        <v>355</v>
      </c>
      <c r="BA4" s="243" t="s">
        <v>24</v>
      </c>
      <c r="BB4" s="244" t="s">
        <v>1426</v>
      </c>
      <c r="BC4" s="243" t="s">
        <v>1379</v>
      </c>
      <c r="BD4" s="243" t="s">
        <v>1397</v>
      </c>
      <c r="BE4" s="243"/>
      <c r="BF4" s="237"/>
      <c r="BG4" s="224"/>
    </row>
    <row r="5" spans="1:59" ht="15.75" thickBot="1">
      <c r="A5" s="413" t="s">
        <v>10</v>
      </c>
      <c r="B5" s="372" t="s">
        <v>1708</v>
      </c>
      <c r="C5" s="413">
        <v>5</v>
      </c>
      <c r="D5" s="371"/>
      <c r="E5" s="371"/>
      <c r="F5" s="371"/>
      <c r="G5" s="371"/>
      <c r="H5" s="413">
        <v>5</v>
      </c>
      <c r="I5" s="371"/>
      <c r="J5" s="371"/>
      <c r="K5" s="371"/>
      <c r="L5" s="371"/>
      <c r="M5" s="371"/>
      <c r="N5" s="417" t="s">
        <v>672</v>
      </c>
      <c r="O5" s="224">
        <f>SUM(C7:C22)</f>
        <v>1675</v>
      </c>
      <c r="P5" s="325"/>
      <c r="Q5" s="316" t="s">
        <v>10</v>
      </c>
      <c r="R5" s="316" t="s">
        <v>1579</v>
      </c>
      <c r="S5" s="316">
        <v>2</v>
      </c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>
        <v>6</v>
      </c>
      <c r="AE5" s="224"/>
      <c r="AF5" s="224"/>
      <c r="AG5" s="325"/>
      <c r="AH5" s="316" t="s">
        <v>273</v>
      </c>
      <c r="AI5" s="316" t="s">
        <v>1583</v>
      </c>
      <c r="AJ5" s="420">
        <v>0.14000000000000001</v>
      </c>
      <c r="AK5" s="420" t="s">
        <v>1584</v>
      </c>
      <c r="AL5" s="210">
        <v>40891</v>
      </c>
      <c r="AM5" s="318"/>
      <c r="AN5" s="317" t="s">
        <v>763</v>
      </c>
      <c r="AO5" s="317" t="s">
        <v>1710</v>
      </c>
      <c r="AP5" s="317">
        <v>5</v>
      </c>
      <c r="AQ5" s="317" t="s">
        <v>1709</v>
      </c>
      <c r="AR5" s="211">
        <v>40893</v>
      </c>
      <c r="AT5" s="91">
        <v>64</v>
      </c>
      <c r="AU5" s="243" t="s">
        <v>6</v>
      </c>
      <c r="AV5" s="245" t="s">
        <v>1524</v>
      </c>
      <c r="AW5" s="243" t="s">
        <v>1525</v>
      </c>
      <c r="AX5" s="321">
        <v>40858</v>
      </c>
      <c r="AZ5" s="91">
        <v>356</v>
      </c>
      <c r="BA5" s="243" t="s">
        <v>175</v>
      </c>
      <c r="BB5" s="244" t="s">
        <v>1423</v>
      </c>
      <c r="BC5" s="243" t="s">
        <v>1312</v>
      </c>
      <c r="BD5" s="243" t="s">
        <v>1397</v>
      </c>
      <c r="BE5" s="243"/>
      <c r="BF5" s="237"/>
      <c r="BG5" s="224"/>
    </row>
    <row r="6" spans="1:59">
      <c r="A6" s="376" t="s">
        <v>766</v>
      </c>
      <c r="B6" s="376" t="s">
        <v>1190</v>
      </c>
      <c r="C6" s="376">
        <v>30</v>
      </c>
      <c r="D6" s="376"/>
      <c r="E6" s="376"/>
      <c r="F6" s="376"/>
      <c r="G6" s="376"/>
      <c r="H6" s="376"/>
      <c r="I6" s="376"/>
      <c r="J6" s="376"/>
      <c r="K6" s="376"/>
      <c r="L6" s="376"/>
      <c r="M6" s="376">
        <v>30</v>
      </c>
      <c r="N6" s="415" t="s">
        <v>677</v>
      </c>
      <c r="O6" s="224">
        <f>SUM(C23:C31)</f>
        <v>378</v>
      </c>
      <c r="P6" s="325"/>
      <c r="Q6" s="348" t="s">
        <v>1029</v>
      </c>
      <c r="R6" s="347" t="s">
        <v>1762</v>
      </c>
      <c r="S6" s="346">
        <v>1</v>
      </c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>
        <v>12</v>
      </c>
      <c r="AE6" s="224"/>
      <c r="AF6" s="224"/>
      <c r="AG6" s="325"/>
      <c r="AH6" s="316" t="s">
        <v>262</v>
      </c>
      <c r="AI6" s="316" t="s">
        <v>1585</v>
      </c>
      <c r="AJ6" s="420">
        <v>4.75</v>
      </c>
      <c r="AK6" s="420" t="s">
        <v>1586</v>
      </c>
      <c r="AL6" s="210">
        <v>40891</v>
      </c>
      <c r="AM6" s="318"/>
      <c r="AT6" s="91">
        <v>65</v>
      </c>
      <c r="AU6" s="243" t="s">
        <v>137</v>
      </c>
      <c r="AV6" s="245" t="s">
        <v>1471</v>
      </c>
      <c r="AW6" s="243" t="s">
        <v>1528</v>
      </c>
      <c r="AX6" s="210">
        <v>40882</v>
      </c>
      <c r="AZ6" s="91">
        <v>357</v>
      </c>
      <c r="BA6" s="243" t="s">
        <v>175</v>
      </c>
      <c r="BB6" s="244" t="s">
        <v>1423</v>
      </c>
      <c r="BC6" s="243" t="s">
        <v>1312</v>
      </c>
      <c r="BD6" s="243" t="s">
        <v>1397</v>
      </c>
      <c r="BE6" s="243"/>
      <c r="BF6" s="237"/>
      <c r="BG6" s="224"/>
    </row>
    <row r="7" spans="1:59">
      <c r="A7" s="376" t="s">
        <v>672</v>
      </c>
      <c r="B7" s="285" t="s">
        <v>1511</v>
      </c>
      <c r="C7" s="376">
        <v>89</v>
      </c>
      <c r="D7" s="376"/>
      <c r="E7" s="376"/>
      <c r="F7" s="376"/>
      <c r="G7" s="376"/>
      <c r="H7" s="376"/>
      <c r="I7" s="376"/>
      <c r="J7" s="376"/>
      <c r="K7" s="376"/>
      <c r="L7" s="376">
        <v>10</v>
      </c>
      <c r="M7" s="376">
        <v>79</v>
      </c>
      <c r="N7" s="416" t="s">
        <v>12</v>
      </c>
      <c r="O7" s="224">
        <f>SUM(C34:C35)</f>
        <v>16</v>
      </c>
      <c r="P7" s="325"/>
      <c r="Q7" s="348" t="s">
        <v>147</v>
      </c>
      <c r="R7" s="347" t="s">
        <v>1754</v>
      </c>
      <c r="S7" s="346">
        <v>25</v>
      </c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346">
        <v>25</v>
      </c>
      <c r="AE7" s="224"/>
      <c r="AF7" s="224"/>
      <c r="AG7" s="325"/>
      <c r="AH7" s="316" t="s">
        <v>838</v>
      </c>
      <c r="AI7" s="316" t="s">
        <v>1398</v>
      </c>
      <c r="AJ7" s="420">
        <v>0.43</v>
      </c>
      <c r="AK7" s="420" t="s">
        <v>1587</v>
      </c>
      <c r="AL7" s="210">
        <v>40892</v>
      </c>
      <c r="AM7" s="318"/>
      <c r="AT7" s="91">
        <v>66</v>
      </c>
      <c r="AU7" s="243" t="s">
        <v>137</v>
      </c>
      <c r="AV7" s="245" t="s">
        <v>1471</v>
      </c>
      <c r="AW7" s="243" t="s">
        <v>1528</v>
      </c>
      <c r="AX7" s="210">
        <v>40882</v>
      </c>
      <c r="AZ7" s="91">
        <v>358</v>
      </c>
      <c r="BA7" s="243" t="s">
        <v>838</v>
      </c>
      <c r="BB7" s="244" t="s">
        <v>1398</v>
      </c>
      <c r="BC7" s="243"/>
      <c r="BD7" s="243" t="s">
        <v>1397</v>
      </c>
      <c r="BE7" s="243"/>
      <c r="BF7" s="237"/>
      <c r="BG7" s="224"/>
    </row>
    <row r="8" spans="1:59">
      <c r="A8" s="376" t="s">
        <v>672</v>
      </c>
      <c r="B8" s="293" t="s">
        <v>1674</v>
      </c>
      <c r="C8" s="376">
        <f>SUM(D8:M8)</f>
        <v>1</v>
      </c>
      <c r="D8" s="376"/>
      <c r="E8" s="376"/>
      <c r="F8" s="376"/>
      <c r="G8" s="376">
        <v>1</v>
      </c>
      <c r="H8" s="376"/>
      <c r="I8" s="376"/>
      <c r="J8" s="376"/>
      <c r="K8" s="376"/>
      <c r="L8" s="376"/>
      <c r="M8" s="376"/>
      <c r="N8" s="415" t="s">
        <v>674</v>
      </c>
      <c r="O8" s="224">
        <f>SUM(C36:C60)</f>
        <v>3872</v>
      </c>
      <c r="P8" s="325"/>
      <c r="Q8" s="348" t="s">
        <v>1753</v>
      </c>
      <c r="R8" s="347" t="s">
        <v>1763</v>
      </c>
      <c r="S8" s="346">
        <v>4</v>
      </c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346">
        <v>4</v>
      </c>
      <c r="AE8" s="224"/>
      <c r="AF8" s="224"/>
      <c r="AG8" s="325"/>
      <c r="AH8" s="316" t="s">
        <v>175</v>
      </c>
      <c r="AI8" s="316" t="s">
        <v>1423</v>
      </c>
      <c r="AJ8" s="420">
        <v>0.39</v>
      </c>
      <c r="AK8" s="420" t="s">
        <v>1587</v>
      </c>
      <c r="AL8" s="210">
        <v>40892</v>
      </c>
      <c r="AM8" s="318"/>
      <c r="AT8" s="91">
        <v>67</v>
      </c>
      <c r="AU8" s="243" t="s">
        <v>28</v>
      </c>
      <c r="AV8" s="245" t="s">
        <v>1529</v>
      </c>
      <c r="AW8" s="243" t="s">
        <v>1350</v>
      </c>
      <c r="AX8" s="316"/>
      <c r="AZ8" s="91">
        <v>359</v>
      </c>
      <c r="BA8" s="243" t="s">
        <v>838</v>
      </c>
      <c r="BB8" s="244" t="s">
        <v>1398</v>
      </c>
      <c r="BC8" s="243"/>
      <c r="BD8" s="243" t="s">
        <v>1397</v>
      </c>
      <c r="BE8" s="243"/>
      <c r="BF8" s="237"/>
      <c r="BG8" s="224"/>
    </row>
    <row r="9" spans="1:59">
      <c r="A9" s="376" t="s">
        <v>672</v>
      </c>
      <c r="B9" s="285" t="s">
        <v>1512</v>
      </c>
      <c r="C9" s="376">
        <v>106</v>
      </c>
      <c r="D9" s="376"/>
      <c r="E9" s="376"/>
      <c r="F9" s="376"/>
      <c r="G9" s="376"/>
      <c r="H9" s="376"/>
      <c r="I9" s="376"/>
      <c r="J9" s="376"/>
      <c r="K9" s="376"/>
      <c r="L9" s="376">
        <v>2</v>
      </c>
      <c r="M9" s="375">
        <v>104</v>
      </c>
      <c r="N9" s="415" t="s">
        <v>676</v>
      </c>
      <c r="O9" s="224">
        <f>SUM(C61)</f>
        <v>27</v>
      </c>
      <c r="P9" s="325"/>
      <c r="Q9" s="348" t="s">
        <v>122</v>
      </c>
      <c r="R9" s="347" t="s">
        <v>1768</v>
      </c>
      <c r="S9" s="346">
        <v>29</v>
      </c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346">
        <v>29</v>
      </c>
      <c r="AE9" s="224"/>
      <c r="AF9" s="224"/>
      <c r="AG9" s="325"/>
      <c r="AH9" s="316" t="s">
        <v>285</v>
      </c>
      <c r="AI9" s="316" t="s">
        <v>1588</v>
      </c>
      <c r="AJ9" s="420">
        <v>1.7</v>
      </c>
      <c r="AK9" s="420" t="s">
        <v>1587</v>
      </c>
      <c r="AL9" s="210">
        <v>40892</v>
      </c>
      <c r="AM9" s="318"/>
      <c r="AT9" s="91">
        <v>68</v>
      </c>
      <c r="AU9" s="243" t="s">
        <v>137</v>
      </c>
      <c r="AV9" s="245" t="s">
        <v>1530</v>
      </c>
      <c r="AW9" s="91" t="s">
        <v>1156</v>
      </c>
      <c r="AX9" s="104">
        <v>40827</v>
      </c>
      <c r="AZ9" s="91">
        <v>360</v>
      </c>
      <c r="BA9" s="243" t="s">
        <v>838</v>
      </c>
      <c r="BB9" s="244" t="s">
        <v>1398</v>
      </c>
      <c r="BC9" s="243"/>
      <c r="BD9" s="243" t="s">
        <v>1397</v>
      </c>
      <c r="BE9" s="243"/>
      <c r="BF9" s="237"/>
      <c r="BG9" s="224"/>
    </row>
    <row r="10" spans="1:59">
      <c r="A10" s="371" t="s">
        <v>6</v>
      </c>
      <c r="B10" s="372" t="s">
        <v>2175</v>
      </c>
      <c r="C10" s="371">
        <v>4</v>
      </c>
      <c r="D10" s="371"/>
      <c r="E10" s="371"/>
      <c r="F10" s="371"/>
      <c r="G10" s="371"/>
      <c r="H10" s="371">
        <v>4</v>
      </c>
      <c r="I10" s="371"/>
      <c r="J10" s="371"/>
      <c r="K10" s="371"/>
      <c r="L10" s="371"/>
      <c r="M10" s="371"/>
      <c r="N10" s="415" t="s">
        <v>673</v>
      </c>
      <c r="O10" s="224">
        <f>SUM(C62:C65)</f>
        <v>115</v>
      </c>
      <c r="P10" s="325"/>
      <c r="Q10" s="316" t="s">
        <v>122</v>
      </c>
      <c r="R10" s="316" t="s">
        <v>1576</v>
      </c>
      <c r="S10" s="316">
        <v>12</v>
      </c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358">
        <v>12</v>
      </c>
      <c r="AE10" s="224"/>
      <c r="AF10" s="224"/>
      <c r="AG10" s="325"/>
      <c r="AH10" s="316" t="s">
        <v>1099</v>
      </c>
      <c r="AI10" s="316" t="s">
        <v>1113</v>
      </c>
      <c r="AJ10" s="420">
        <v>1.81</v>
      </c>
      <c r="AK10" s="420" t="s">
        <v>1587</v>
      </c>
      <c r="AL10" s="210">
        <v>40892</v>
      </c>
      <c r="AM10" s="318"/>
      <c r="AT10" s="91">
        <v>69</v>
      </c>
      <c r="AU10" s="243" t="s">
        <v>763</v>
      </c>
      <c r="AV10" s="245" t="s">
        <v>1531</v>
      </c>
      <c r="AW10" s="316"/>
      <c r="AX10" s="316"/>
      <c r="AZ10" s="91">
        <v>361</v>
      </c>
      <c r="BA10" s="243" t="s">
        <v>838</v>
      </c>
      <c r="BB10" s="244" t="s">
        <v>1398</v>
      </c>
      <c r="BC10" s="91"/>
      <c r="BD10" s="243" t="s">
        <v>1397</v>
      </c>
      <c r="BE10" s="243"/>
      <c r="BF10" s="237"/>
      <c r="BG10" s="224"/>
    </row>
    <row r="11" spans="1:59" ht="15.75">
      <c r="A11" s="376" t="s">
        <v>672</v>
      </c>
      <c r="B11" s="293" t="s">
        <v>1675</v>
      </c>
      <c r="C11" s="376">
        <f>SUM(D11:M11)</f>
        <v>131</v>
      </c>
      <c r="D11" s="376"/>
      <c r="E11" s="376"/>
      <c r="F11" s="376"/>
      <c r="G11" s="376"/>
      <c r="H11" s="376">
        <v>7</v>
      </c>
      <c r="I11" s="376"/>
      <c r="J11" s="376"/>
      <c r="K11" s="375"/>
      <c r="L11" s="375"/>
      <c r="M11" s="375">
        <v>124</v>
      </c>
      <c r="N11" s="418" t="s">
        <v>671</v>
      </c>
      <c r="O11" s="393">
        <f>SUM(O3:O10)</f>
        <v>6142</v>
      </c>
      <c r="P11" s="326"/>
      <c r="Q11" s="348" t="s">
        <v>401</v>
      </c>
      <c r="R11" s="347" t="s">
        <v>1761</v>
      </c>
      <c r="S11" s="346">
        <v>1</v>
      </c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346">
        <v>1</v>
      </c>
      <c r="AE11" s="240"/>
      <c r="AF11" s="240"/>
      <c r="AG11" s="326"/>
      <c r="AH11" s="316" t="s">
        <v>24</v>
      </c>
      <c r="AI11" s="316" t="s">
        <v>1367</v>
      </c>
      <c r="AJ11" s="420">
        <v>0.82499999999999996</v>
      </c>
      <c r="AK11" s="420" t="s">
        <v>1589</v>
      </c>
      <c r="AL11" s="210">
        <v>40892</v>
      </c>
      <c r="AM11" s="318"/>
      <c r="AN11" s="420"/>
      <c r="AO11" s="420"/>
      <c r="AP11" s="420"/>
      <c r="AQ11" s="344"/>
      <c r="AT11" s="91">
        <v>70</v>
      </c>
      <c r="AU11" s="243" t="s">
        <v>218</v>
      </c>
      <c r="AV11" s="245" t="s">
        <v>1532</v>
      </c>
      <c r="AW11" s="91" t="s">
        <v>1156</v>
      </c>
      <c r="AX11" s="316"/>
      <c r="AZ11" s="91">
        <v>362</v>
      </c>
      <c r="BA11" s="243" t="s">
        <v>262</v>
      </c>
      <c r="BB11" s="244" t="s">
        <v>1417</v>
      </c>
      <c r="BC11" s="243" t="s">
        <v>1437</v>
      </c>
      <c r="BD11" s="243" t="s">
        <v>1397</v>
      </c>
      <c r="BE11" s="343">
        <v>40817</v>
      </c>
      <c r="BG11" s="224"/>
    </row>
    <row r="12" spans="1:59">
      <c r="A12" s="376" t="s">
        <v>672</v>
      </c>
      <c r="B12" s="293" t="s">
        <v>1676</v>
      </c>
      <c r="C12" s="376">
        <f>SUM(D12:M12)</f>
        <v>2</v>
      </c>
      <c r="D12" s="376"/>
      <c r="E12" s="376"/>
      <c r="F12" s="376"/>
      <c r="G12" s="376"/>
      <c r="H12" s="376"/>
      <c r="I12" s="376"/>
      <c r="J12" s="376"/>
      <c r="K12" s="375"/>
      <c r="L12" s="375">
        <v>2</v>
      </c>
      <c r="M12" s="375"/>
      <c r="O12" s="240"/>
      <c r="P12" s="326"/>
      <c r="Q12" s="348" t="s">
        <v>401</v>
      </c>
      <c r="R12" s="347" t="s">
        <v>1766</v>
      </c>
      <c r="S12" s="346">
        <v>1</v>
      </c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346">
        <v>1</v>
      </c>
      <c r="AE12" s="240"/>
      <c r="AF12" s="240"/>
      <c r="AG12" s="326"/>
      <c r="AH12" s="316" t="s">
        <v>838</v>
      </c>
      <c r="AI12" s="271" t="s">
        <v>1141</v>
      </c>
      <c r="AJ12" s="243">
        <v>0.43</v>
      </c>
      <c r="AK12" s="243" t="s">
        <v>1698</v>
      </c>
      <c r="AL12" s="338">
        <v>40892</v>
      </c>
      <c r="AM12" s="318"/>
      <c r="AN12" s="420"/>
      <c r="AO12" s="420"/>
      <c r="AP12" s="420"/>
      <c r="AQ12" s="344"/>
      <c r="AT12" s="91">
        <v>71</v>
      </c>
      <c r="AU12" s="243" t="s">
        <v>28</v>
      </c>
      <c r="AV12" s="245" t="s">
        <v>1529</v>
      </c>
      <c r="AW12" s="243" t="s">
        <v>1350</v>
      </c>
      <c r="AX12" s="316"/>
      <c r="AZ12" s="91">
        <v>363</v>
      </c>
      <c r="BA12" s="243" t="s">
        <v>262</v>
      </c>
      <c r="BB12" s="244" t="s">
        <v>1417</v>
      </c>
      <c r="BC12" s="243" t="s">
        <v>1437</v>
      </c>
      <c r="BD12" s="243" t="s">
        <v>1397</v>
      </c>
      <c r="BE12" s="343">
        <v>40817</v>
      </c>
      <c r="BG12" s="224"/>
    </row>
    <row r="13" spans="1:59">
      <c r="A13" s="371" t="s">
        <v>6</v>
      </c>
      <c r="B13" s="372" t="s">
        <v>1034</v>
      </c>
      <c r="C13" s="371">
        <v>4</v>
      </c>
      <c r="D13" s="371"/>
      <c r="E13" s="371"/>
      <c r="F13" s="371"/>
      <c r="G13" s="371"/>
      <c r="H13" s="371">
        <v>4</v>
      </c>
      <c r="I13" s="371"/>
      <c r="J13" s="371"/>
      <c r="K13" s="371"/>
      <c r="L13" s="371"/>
      <c r="M13" s="371"/>
      <c r="O13" s="240"/>
      <c r="P13" s="326"/>
      <c r="Q13" s="348" t="s">
        <v>401</v>
      </c>
      <c r="R13" s="347" t="s">
        <v>1767</v>
      </c>
      <c r="S13" s="346">
        <v>1</v>
      </c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346">
        <v>1</v>
      </c>
      <c r="AE13" s="240"/>
      <c r="AF13" s="240"/>
      <c r="AG13" s="326"/>
      <c r="AH13" s="316" t="s">
        <v>175</v>
      </c>
      <c r="AI13" s="271" t="s">
        <v>1423</v>
      </c>
      <c r="AJ13" s="243">
        <v>0.39</v>
      </c>
      <c r="AK13" s="243" t="s">
        <v>1698</v>
      </c>
      <c r="AL13" s="338">
        <v>40892</v>
      </c>
      <c r="AM13" s="318"/>
      <c r="AN13" s="420"/>
      <c r="AO13" s="420"/>
      <c r="AP13" s="420"/>
      <c r="AQ13" s="344"/>
      <c r="AT13" s="91">
        <v>72</v>
      </c>
      <c r="AU13" s="243" t="s">
        <v>1533</v>
      </c>
      <c r="AV13" s="245" t="s">
        <v>1411</v>
      </c>
      <c r="AW13" s="316"/>
      <c r="AX13" s="104">
        <v>40766</v>
      </c>
      <c r="AZ13" s="91">
        <v>364</v>
      </c>
      <c r="BA13" s="243" t="s">
        <v>1414</v>
      </c>
      <c r="BB13" s="244" t="s">
        <v>215</v>
      </c>
      <c r="BC13" s="91" t="s">
        <v>1415</v>
      </c>
      <c r="BD13" s="243" t="s">
        <v>1397</v>
      </c>
      <c r="BE13" s="91"/>
      <c r="BG13" s="224"/>
    </row>
    <row r="14" spans="1:59">
      <c r="A14" s="376" t="s">
        <v>672</v>
      </c>
      <c r="B14" s="376" t="s">
        <v>1197</v>
      </c>
      <c r="C14" s="376">
        <v>14</v>
      </c>
      <c r="D14" s="376"/>
      <c r="E14" s="376"/>
      <c r="F14" s="376"/>
      <c r="G14" s="376"/>
      <c r="H14" s="376"/>
      <c r="I14" s="376"/>
      <c r="J14" s="376"/>
      <c r="K14" s="376"/>
      <c r="L14" s="376"/>
      <c r="M14" s="375">
        <v>14</v>
      </c>
      <c r="N14" s="26"/>
      <c r="O14" s="240"/>
      <c r="P14" s="326"/>
      <c r="Q14" s="348" t="s">
        <v>1751</v>
      </c>
      <c r="R14" s="347" t="s">
        <v>1752</v>
      </c>
      <c r="S14" s="346">
        <v>1</v>
      </c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346">
        <v>1</v>
      </c>
      <c r="AE14" s="240"/>
      <c r="AF14" s="240"/>
      <c r="AG14" s="326"/>
      <c r="AH14" s="316" t="s">
        <v>24</v>
      </c>
      <c r="AI14" s="271" t="s">
        <v>1367</v>
      </c>
      <c r="AJ14" s="271" t="s">
        <v>1755</v>
      </c>
      <c r="AK14" s="271" t="s">
        <v>1698</v>
      </c>
      <c r="AL14" s="338">
        <v>40892</v>
      </c>
      <c r="AM14" s="318"/>
      <c r="AN14" s="420"/>
      <c r="AO14" s="420"/>
      <c r="AP14" s="420"/>
      <c r="AQ14" s="344"/>
      <c r="AT14" s="91">
        <v>73</v>
      </c>
      <c r="AU14" s="243" t="s">
        <v>175</v>
      </c>
      <c r="AV14" s="245" t="s">
        <v>1311</v>
      </c>
      <c r="AW14" s="91" t="s">
        <v>1312</v>
      </c>
      <c r="AX14" s="210">
        <v>40858</v>
      </c>
      <c r="AZ14" s="91">
        <v>365</v>
      </c>
      <c r="BA14" s="243" t="s">
        <v>1414</v>
      </c>
      <c r="BB14" s="244" t="s">
        <v>215</v>
      </c>
      <c r="BC14" s="91" t="s">
        <v>1415</v>
      </c>
      <c r="BD14" s="243" t="s">
        <v>1397</v>
      </c>
      <c r="BE14" s="91"/>
      <c r="BG14" s="224"/>
    </row>
    <row r="15" spans="1:59">
      <c r="A15" s="376" t="s">
        <v>672</v>
      </c>
      <c r="B15" s="376" t="s">
        <v>1570</v>
      </c>
      <c r="C15" s="376">
        <v>343</v>
      </c>
      <c r="D15" s="376">
        <v>33</v>
      </c>
      <c r="E15" s="376"/>
      <c r="F15" s="376"/>
      <c r="G15" s="376"/>
      <c r="H15" s="376"/>
      <c r="I15" s="376"/>
      <c r="J15" s="376"/>
      <c r="K15" s="376"/>
      <c r="L15" s="376"/>
      <c r="M15" s="376">
        <v>310</v>
      </c>
      <c r="O15" s="240"/>
      <c r="P15" s="326"/>
      <c r="Q15" s="348" t="s">
        <v>1751</v>
      </c>
      <c r="R15" s="347" t="s">
        <v>1750</v>
      </c>
      <c r="S15" s="346">
        <v>5</v>
      </c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346">
        <v>5</v>
      </c>
      <c r="AE15" s="240"/>
      <c r="AF15" s="240"/>
      <c r="AG15" s="326"/>
      <c r="AH15" s="316" t="s">
        <v>175</v>
      </c>
      <c r="AI15" s="271" t="s">
        <v>1423</v>
      </c>
      <c r="AJ15" s="271">
        <v>2.94</v>
      </c>
      <c r="AK15" s="271" t="s">
        <v>1688</v>
      </c>
      <c r="AL15" s="338">
        <v>40893</v>
      </c>
      <c r="AM15" s="318"/>
      <c r="AN15" s="420"/>
      <c r="AO15" s="280"/>
      <c r="AP15" s="420"/>
      <c r="AQ15" s="344"/>
      <c r="AT15" s="91">
        <v>74</v>
      </c>
      <c r="AU15" s="243" t="s">
        <v>175</v>
      </c>
      <c r="AV15" s="245" t="s">
        <v>1311</v>
      </c>
      <c r="AW15" s="91" t="s">
        <v>1312</v>
      </c>
      <c r="AX15" s="210">
        <v>40858</v>
      </c>
      <c r="AZ15" s="91">
        <v>366</v>
      </c>
      <c r="BA15" s="243" t="s">
        <v>1414</v>
      </c>
      <c r="BB15" s="244" t="s">
        <v>215</v>
      </c>
      <c r="BC15" s="91" t="s">
        <v>1415</v>
      </c>
      <c r="BD15" s="243" t="s">
        <v>1397</v>
      </c>
      <c r="BE15" s="91"/>
      <c r="BG15" s="224"/>
    </row>
    <row r="16" spans="1:59">
      <c r="A16" s="376" t="s">
        <v>672</v>
      </c>
      <c r="B16" s="288" t="s">
        <v>1677</v>
      </c>
      <c r="C16" s="376">
        <f>SUM(D16:M16)</f>
        <v>4</v>
      </c>
      <c r="D16" s="376"/>
      <c r="E16" s="376"/>
      <c r="F16" s="376"/>
      <c r="G16" s="376">
        <v>4</v>
      </c>
      <c r="H16" s="376"/>
      <c r="I16" s="376"/>
      <c r="J16" s="376"/>
      <c r="K16" s="376"/>
      <c r="L16" s="376"/>
      <c r="M16" s="376"/>
      <c r="O16" s="240"/>
      <c r="P16" s="326"/>
      <c r="Q16" s="348" t="s">
        <v>166</v>
      </c>
      <c r="R16" s="347" t="s">
        <v>1769</v>
      </c>
      <c r="S16" s="346">
        <v>22</v>
      </c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346">
        <v>22</v>
      </c>
      <c r="AE16" s="240"/>
      <c r="AF16" s="240"/>
      <c r="AG16" s="326"/>
      <c r="AH16" s="316" t="s">
        <v>114</v>
      </c>
      <c r="AI16" s="271" t="s">
        <v>1693</v>
      </c>
      <c r="AJ16" s="271">
        <v>4.92</v>
      </c>
      <c r="AK16" s="271" t="s">
        <v>1688</v>
      </c>
      <c r="AL16" s="338">
        <v>40893</v>
      </c>
      <c r="AM16" s="318"/>
      <c r="AN16" s="420"/>
      <c r="AO16" s="280"/>
      <c r="AP16" s="420"/>
      <c r="AQ16" s="344"/>
      <c r="AT16" s="91">
        <v>75</v>
      </c>
      <c r="AU16" s="243" t="s">
        <v>763</v>
      </c>
      <c r="AV16" s="245" t="s">
        <v>1531</v>
      </c>
      <c r="AW16" s="316"/>
      <c r="AX16" s="316"/>
      <c r="AZ16" s="91">
        <v>367</v>
      </c>
      <c r="BA16" s="243" t="s">
        <v>1414</v>
      </c>
      <c r="BB16" s="244" t="s">
        <v>215</v>
      </c>
      <c r="BC16" s="91" t="s">
        <v>1415</v>
      </c>
      <c r="BD16" s="243" t="s">
        <v>1397</v>
      </c>
      <c r="BE16" s="91"/>
      <c r="BG16" s="224"/>
    </row>
    <row r="17" spans="1:59">
      <c r="A17" s="376" t="s">
        <v>672</v>
      </c>
      <c r="B17" s="288" t="s">
        <v>1678</v>
      </c>
      <c r="C17" s="376">
        <f>SUM(D17:M17)</f>
        <v>1</v>
      </c>
      <c r="D17" s="376"/>
      <c r="E17" s="376"/>
      <c r="F17" s="376"/>
      <c r="G17" s="376"/>
      <c r="H17" s="376"/>
      <c r="I17" s="376"/>
      <c r="J17" s="376"/>
      <c r="K17" s="376"/>
      <c r="L17" s="376"/>
      <c r="M17" s="376">
        <v>1</v>
      </c>
      <c r="O17" s="240"/>
      <c r="P17" s="326"/>
      <c r="Q17" s="348" t="s">
        <v>95</v>
      </c>
      <c r="R17" s="347" t="s">
        <v>1764</v>
      </c>
      <c r="S17" s="346">
        <v>18</v>
      </c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346">
        <v>18</v>
      </c>
      <c r="AE17" s="240"/>
      <c r="AF17" s="240"/>
      <c r="AG17" s="326"/>
      <c r="AH17" s="316" t="s">
        <v>262</v>
      </c>
      <c r="AI17" s="271" t="s">
        <v>1094</v>
      </c>
      <c r="AJ17" s="271">
        <v>4.1500000000000004</v>
      </c>
      <c r="AK17" s="271" t="s">
        <v>1701</v>
      </c>
      <c r="AL17" s="338">
        <v>40896</v>
      </c>
      <c r="AM17" s="318"/>
      <c r="AN17" s="420"/>
      <c r="AO17" s="280"/>
      <c r="AP17" s="420"/>
      <c r="AQ17" s="344"/>
      <c r="AT17" s="91">
        <v>76</v>
      </c>
      <c r="AU17" s="243" t="s">
        <v>613</v>
      </c>
      <c r="AV17" s="245" t="s">
        <v>826</v>
      </c>
      <c r="AW17" s="91" t="s">
        <v>827</v>
      </c>
      <c r="AX17" s="210">
        <v>40878</v>
      </c>
      <c r="AZ17" s="91">
        <v>368</v>
      </c>
      <c r="BA17" s="243" t="s">
        <v>226</v>
      </c>
      <c r="BB17" s="244" t="s">
        <v>1416</v>
      </c>
      <c r="BC17" s="91" t="s">
        <v>1124</v>
      </c>
      <c r="BD17" s="243" t="s">
        <v>1397</v>
      </c>
      <c r="BE17" s="344">
        <v>40857</v>
      </c>
      <c r="BG17" s="224"/>
    </row>
    <row r="18" spans="1:59">
      <c r="A18" s="371" t="s">
        <v>6</v>
      </c>
      <c r="B18" s="372" t="s">
        <v>615</v>
      </c>
      <c r="C18" s="371">
        <v>5</v>
      </c>
      <c r="D18" s="371"/>
      <c r="E18" s="371"/>
      <c r="F18" s="371"/>
      <c r="G18" s="371"/>
      <c r="H18" s="371"/>
      <c r="I18" s="371">
        <v>5</v>
      </c>
      <c r="J18" s="371"/>
      <c r="K18" s="371"/>
      <c r="L18" s="371"/>
      <c r="M18" s="371"/>
      <c r="O18" s="240"/>
      <c r="P18" s="326"/>
      <c r="Q18" s="348" t="s">
        <v>95</v>
      </c>
      <c r="R18" s="347" t="s">
        <v>1765</v>
      </c>
      <c r="S18" s="346">
        <v>5</v>
      </c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346">
        <v>5</v>
      </c>
      <c r="AE18" s="240"/>
      <c r="AF18" s="240"/>
      <c r="AG18" s="326"/>
      <c r="AH18" s="316" t="s">
        <v>24</v>
      </c>
      <c r="AI18" s="271" t="s">
        <v>1695</v>
      </c>
      <c r="AJ18" s="271">
        <v>0.46</v>
      </c>
      <c r="AK18" s="271" t="s">
        <v>1700</v>
      </c>
      <c r="AL18" s="338">
        <v>40893</v>
      </c>
      <c r="AM18" s="318"/>
      <c r="AN18" s="420"/>
      <c r="AO18" s="280"/>
      <c r="AP18" s="420"/>
      <c r="AQ18" s="344"/>
      <c r="AT18" s="91">
        <v>77</v>
      </c>
      <c r="AU18" s="243" t="s">
        <v>613</v>
      </c>
      <c r="AV18" s="245" t="s">
        <v>826</v>
      </c>
      <c r="AW18" s="91" t="s">
        <v>827</v>
      </c>
      <c r="AX18" s="210">
        <v>40878</v>
      </c>
      <c r="AZ18" s="91">
        <v>369</v>
      </c>
      <c r="BA18" s="243" t="s">
        <v>226</v>
      </c>
      <c r="BB18" s="244" t="s">
        <v>1416</v>
      </c>
      <c r="BC18" s="91" t="s">
        <v>1124</v>
      </c>
      <c r="BD18" s="243" t="s">
        <v>1397</v>
      </c>
      <c r="BE18" s="344">
        <v>40857</v>
      </c>
      <c r="BG18" s="224"/>
    </row>
    <row r="19" spans="1:59">
      <c r="A19" s="376" t="s">
        <v>672</v>
      </c>
      <c r="B19" s="376" t="s">
        <v>1199</v>
      </c>
      <c r="C19" s="376">
        <v>352</v>
      </c>
      <c r="D19" s="376"/>
      <c r="E19" s="376"/>
      <c r="F19" s="376"/>
      <c r="G19" s="376"/>
      <c r="H19" s="376"/>
      <c r="I19" s="376">
        <v>14</v>
      </c>
      <c r="J19" s="376"/>
      <c r="K19" s="376"/>
      <c r="L19" s="376"/>
      <c r="M19" s="376">
        <v>338</v>
      </c>
      <c r="O19" s="240"/>
      <c r="P19" s="326"/>
      <c r="Q19" s="348" t="s">
        <v>95</v>
      </c>
      <c r="R19" s="347" t="s">
        <v>1770</v>
      </c>
      <c r="S19" s="346">
        <v>54</v>
      </c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346">
        <v>54</v>
      </c>
      <c r="AE19" s="240"/>
      <c r="AF19" s="240"/>
      <c r="AG19" s="326"/>
      <c r="AH19" s="316" t="s">
        <v>20</v>
      </c>
      <c r="AI19" s="271" t="s">
        <v>22</v>
      </c>
      <c r="AJ19" s="271">
        <v>0.25</v>
      </c>
      <c r="AK19" s="271" t="s">
        <v>1700</v>
      </c>
      <c r="AL19" s="338">
        <v>40893</v>
      </c>
      <c r="AM19" s="318"/>
      <c r="AN19" s="420"/>
      <c r="AO19" s="280"/>
      <c r="AP19" s="420"/>
      <c r="AQ19" s="344"/>
      <c r="AT19" s="91">
        <v>78</v>
      </c>
      <c r="AU19" s="243" t="s">
        <v>1122</v>
      </c>
      <c r="AV19" s="243" t="s">
        <v>1534</v>
      </c>
      <c r="AW19" s="243" t="s">
        <v>1124</v>
      </c>
      <c r="AX19" s="104">
        <v>40858</v>
      </c>
      <c r="AZ19" s="91">
        <v>370</v>
      </c>
      <c r="BA19" s="243" t="s">
        <v>226</v>
      </c>
      <c r="BB19" s="244" t="s">
        <v>1416</v>
      </c>
      <c r="BC19" s="91" t="s">
        <v>1124</v>
      </c>
      <c r="BD19" s="243" t="s">
        <v>1397</v>
      </c>
      <c r="BE19" s="344">
        <v>40857</v>
      </c>
      <c r="BG19" s="224"/>
    </row>
    <row r="20" spans="1:59">
      <c r="A20" s="375" t="s">
        <v>672</v>
      </c>
      <c r="B20" s="288" t="s">
        <v>1679</v>
      </c>
      <c r="C20" s="376">
        <f>SUM(D20:M20)</f>
        <v>5</v>
      </c>
      <c r="D20" s="376"/>
      <c r="E20" s="376"/>
      <c r="F20" s="376"/>
      <c r="G20" s="376">
        <v>5</v>
      </c>
      <c r="H20" s="376"/>
      <c r="I20" s="376"/>
      <c r="J20" s="376"/>
      <c r="K20" s="376"/>
      <c r="L20" s="376"/>
      <c r="M20" s="376"/>
      <c r="O20" s="240"/>
      <c r="P20" s="326"/>
      <c r="Q20" s="348" t="s">
        <v>95</v>
      </c>
      <c r="R20" s="347" t="s">
        <v>1773</v>
      </c>
      <c r="S20" s="346">
        <v>10</v>
      </c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346">
        <v>10</v>
      </c>
      <c r="AE20" s="240"/>
      <c r="AF20" s="240"/>
      <c r="AG20" s="326"/>
      <c r="AH20" s="316" t="s">
        <v>1757</v>
      </c>
      <c r="AI20" s="271" t="s">
        <v>1691</v>
      </c>
      <c r="AJ20" s="271">
        <v>0.45</v>
      </c>
      <c r="AK20" s="271" t="s">
        <v>1688</v>
      </c>
      <c r="AL20" s="338">
        <v>40893</v>
      </c>
      <c r="AM20" s="318"/>
      <c r="AN20" s="243"/>
      <c r="AO20" s="243"/>
      <c r="AP20" s="243"/>
      <c r="AQ20" s="425"/>
      <c r="AT20" s="91">
        <v>79</v>
      </c>
      <c r="AU20" s="243" t="s">
        <v>1122</v>
      </c>
      <c r="AV20" s="243" t="s">
        <v>1534</v>
      </c>
      <c r="AW20" s="243" t="s">
        <v>1124</v>
      </c>
      <c r="AX20" s="104">
        <v>40858</v>
      </c>
      <c r="AZ20" s="91">
        <v>371</v>
      </c>
      <c r="BA20" s="243" t="s">
        <v>226</v>
      </c>
      <c r="BB20" s="244" t="s">
        <v>1416</v>
      </c>
      <c r="BC20" s="91" t="s">
        <v>1124</v>
      </c>
      <c r="BD20" s="243" t="s">
        <v>1397</v>
      </c>
      <c r="BE20" s="344">
        <v>40857</v>
      </c>
      <c r="BG20" s="224"/>
    </row>
    <row r="21" spans="1:59">
      <c r="A21" s="376" t="s">
        <v>672</v>
      </c>
      <c r="B21" s="376" t="s">
        <v>1276</v>
      </c>
      <c r="C21" s="376">
        <v>554</v>
      </c>
      <c r="D21" s="376"/>
      <c r="E21" s="376"/>
      <c r="F21" s="376"/>
      <c r="G21" s="376"/>
      <c r="H21" s="371">
        <v>59</v>
      </c>
      <c r="I21" s="371">
        <v>352</v>
      </c>
      <c r="J21" s="376"/>
      <c r="K21" s="376"/>
      <c r="L21" s="376">
        <v>6</v>
      </c>
      <c r="M21" s="376">
        <v>137</v>
      </c>
      <c r="O21" s="240"/>
      <c r="P21" s="326"/>
      <c r="Q21" s="348" t="s">
        <v>95</v>
      </c>
      <c r="R21" s="347" t="s">
        <v>1774</v>
      </c>
      <c r="S21" s="346">
        <v>1</v>
      </c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346">
        <v>1</v>
      </c>
      <c r="AE21" s="240"/>
      <c r="AF21" s="240"/>
      <c r="AG21" s="326"/>
      <c r="AH21" s="316" t="s">
        <v>175</v>
      </c>
      <c r="AI21" s="271" t="s">
        <v>1423</v>
      </c>
      <c r="AJ21" s="271">
        <v>1.19</v>
      </c>
      <c r="AK21" s="271" t="s">
        <v>1688</v>
      </c>
      <c r="AL21" s="338">
        <v>40889</v>
      </c>
      <c r="AM21" s="318"/>
      <c r="AN21" s="243"/>
      <c r="AO21" s="243"/>
      <c r="AP21" s="243"/>
      <c r="AQ21" s="425"/>
      <c r="AT21" s="91">
        <v>80</v>
      </c>
      <c r="AU21" s="243" t="s">
        <v>28</v>
      </c>
      <c r="AV21" s="245" t="s">
        <v>1143</v>
      </c>
      <c r="AW21" s="243" t="s">
        <v>1535</v>
      </c>
      <c r="AX21" s="210">
        <v>40810</v>
      </c>
      <c r="AZ21" s="91">
        <v>372</v>
      </c>
      <c r="BA21" s="243" t="s">
        <v>171</v>
      </c>
      <c r="BB21" s="244" t="s">
        <v>783</v>
      </c>
      <c r="BC21" s="91" t="s">
        <v>784</v>
      </c>
      <c r="BD21" s="243" t="s">
        <v>1397</v>
      </c>
      <c r="BE21" s="344">
        <v>40849</v>
      </c>
      <c r="BG21" s="224"/>
    </row>
    <row r="22" spans="1:59">
      <c r="A22" s="375" t="s">
        <v>672</v>
      </c>
      <c r="B22" s="299" t="s">
        <v>1523</v>
      </c>
      <c r="C22" s="376">
        <v>60</v>
      </c>
      <c r="D22" s="376">
        <v>60</v>
      </c>
      <c r="E22" s="376"/>
      <c r="F22" s="376"/>
      <c r="G22" s="376"/>
      <c r="H22" s="376"/>
      <c r="I22" s="376"/>
      <c r="J22" s="376"/>
      <c r="K22" s="376"/>
      <c r="L22" s="376"/>
      <c r="M22" s="376"/>
      <c r="O22" s="240"/>
      <c r="P22" s="326"/>
      <c r="Q22" s="348" t="s">
        <v>95</v>
      </c>
      <c r="R22" s="347" t="s">
        <v>1775</v>
      </c>
      <c r="S22" s="346">
        <v>38</v>
      </c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346">
        <v>38</v>
      </c>
      <c r="AE22" s="240"/>
      <c r="AF22" s="240"/>
      <c r="AG22" s="326"/>
      <c r="AH22" s="316" t="s">
        <v>285</v>
      </c>
      <c r="AI22" s="271" t="s">
        <v>1694</v>
      </c>
      <c r="AJ22" s="271">
        <v>2.2850000000000001</v>
      </c>
      <c r="AK22" s="271" t="s">
        <v>1698</v>
      </c>
      <c r="AL22" s="338">
        <v>40892</v>
      </c>
      <c r="AM22" s="318"/>
      <c r="AN22" s="243"/>
      <c r="AO22" s="243"/>
      <c r="AP22" s="243"/>
      <c r="AQ22" s="425"/>
      <c r="AT22" s="91">
        <v>81</v>
      </c>
      <c r="AU22" s="243" t="s">
        <v>1536</v>
      </c>
      <c r="AV22" s="245" t="s">
        <v>1537</v>
      </c>
      <c r="AW22" s="243" t="s">
        <v>1538</v>
      </c>
      <c r="AX22" s="104">
        <v>40858</v>
      </c>
      <c r="AZ22" s="91">
        <v>373</v>
      </c>
      <c r="BA22" s="243" t="s">
        <v>171</v>
      </c>
      <c r="BB22" s="244" t="s">
        <v>783</v>
      </c>
      <c r="BC22" s="91" t="s">
        <v>784</v>
      </c>
      <c r="BD22" s="243" t="s">
        <v>1397</v>
      </c>
      <c r="BE22" s="344">
        <v>40849</v>
      </c>
      <c r="BG22" s="224"/>
    </row>
    <row r="23" spans="1:59">
      <c r="A23" s="376" t="s">
        <v>677</v>
      </c>
      <c r="B23" s="299" t="s">
        <v>1571</v>
      </c>
      <c r="C23" s="376">
        <v>1</v>
      </c>
      <c r="D23" s="376"/>
      <c r="E23" s="376"/>
      <c r="F23" s="376"/>
      <c r="G23" s="376"/>
      <c r="H23" s="376"/>
      <c r="I23" s="376"/>
      <c r="J23" s="376"/>
      <c r="K23" s="376"/>
      <c r="L23" s="376"/>
      <c r="M23" s="376">
        <v>1</v>
      </c>
      <c r="O23" s="240"/>
      <c r="P23" s="326"/>
      <c r="Q23" s="348" t="s">
        <v>95</v>
      </c>
      <c r="R23" s="347" t="s">
        <v>1776</v>
      </c>
      <c r="S23" s="346">
        <v>9</v>
      </c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346">
        <v>9</v>
      </c>
      <c r="AE23" s="240"/>
      <c r="AF23" s="240"/>
      <c r="AG23" s="326"/>
      <c r="AH23" s="316" t="s">
        <v>1099</v>
      </c>
      <c r="AI23" s="271" t="s">
        <v>1699</v>
      </c>
      <c r="AJ23" s="271">
        <v>1.81</v>
      </c>
      <c r="AK23" s="271" t="s">
        <v>1698</v>
      </c>
      <c r="AL23" s="338">
        <v>40892</v>
      </c>
      <c r="AM23" s="318"/>
      <c r="AT23" s="91">
        <v>82</v>
      </c>
      <c r="AU23" s="243" t="s">
        <v>249</v>
      </c>
      <c r="AV23" s="245" t="s">
        <v>1539</v>
      </c>
      <c r="AW23" s="243" t="s">
        <v>1105</v>
      </c>
      <c r="AX23" s="210">
        <v>40872</v>
      </c>
      <c r="AZ23" s="91">
        <v>374</v>
      </c>
      <c r="BA23" s="243" t="s">
        <v>171</v>
      </c>
      <c r="BB23" s="244" t="s">
        <v>783</v>
      </c>
      <c r="BC23" s="91" t="s">
        <v>784</v>
      </c>
      <c r="BD23" s="243" t="s">
        <v>1397</v>
      </c>
      <c r="BE23" s="344">
        <v>40849</v>
      </c>
      <c r="BG23" s="224"/>
    </row>
    <row r="24" spans="1:59">
      <c r="A24" s="376" t="s">
        <v>677</v>
      </c>
      <c r="B24" s="376" t="s">
        <v>1208</v>
      </c>
      <c r="C24" s="376">
        <v>112</v>
      </c>
      <c r="D24" s="376"/>
      <c r="E24" s="376"/>
      <c r="F24" s="376"/>
      <c r="G24" s="376">
        <v>50</v>
      </c>
      <c r="H24" s="376"/>
      <c r="I24" s="376"/>
      <c r="J24" s="376"/>
      <c r="K24" s="376"/>
      <c r="L24" s="376"/>
      <c r="M24" s="376">
        <v>62</v>
      </c>
      <c r="O24" s="240"/>
      <c r="P24" s="326"/>
      <c r="Q24" s="348" t="s">
        <v>1745</v>
      </c>
      <c r="R24" s="347" t="s">
        <v>1772</v>
      </c>
      <c r="S24" s="346">
        <v>26</v>
      </c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346">
        <v>26</v>
      </c>
      <c r="AE24" s="240"/>
      <c r="AF24" s="240"/>
      <c r="AG24" s="326"/>
      <c r="AH24" s="316" t="s">
        <v>1758</v>
      </c>
      <c r="AI24" s="271" t="s">
        <v>1541</v>
      </c>
      <c r="AJ24" s="271">
        <v>0.6</v>
      </c>
      <c r="AK24" s="271" t="s">
        <v>1698</v>
      </c>
      <c r="AL24" s="338">
        <v>40892</v>
      </c>
      <c r="AM24" s="318"/>
      <c r="AT24" s="91">
        <v>83</v>
      </c>
      <c r="AU24" s="243" t="s">
        <v>28</v>
      </c>
      <c r="AV24" s="245" t="s">
        <v>1540</v>
      </c>
      <c r="AW24" s="243" t="s">
        <v>1097</v>
      </c>
      <c r="AX24" s="104">
        <v>40827</v>
      </c>
      <c r="AZ24" s="91">
        <v>375</v>
      </c>
      <c r="BA24" s="243" t="s">
        <v>171</v>
      </c>
      <c r="BB24" s="244" t="s">
        <v>783</v>
      </c>
      <c r="BC24" s="91" t="s">
        <v>784</v>
      </c>
      <c r="BD24" s="243" t="s">
        <v>1397</v>
      </c>
      <c r="BE24" s="344">
        <v>40849</v>
      </c>
      <c r="BG24" s="224"/>
    </row>
    <row r="25" spans="1:59">
      <c r="A25" s="376" t="s">
        <v>677</v>
      </c>
      <c r="B25" s="299" t="s">
        <v>1514</v>
      </c>
      <c r="C25" s="376">
        <f>SUM(D25:M25)</f>
        <v>12</v>
      </c>
      <c r="D25" s="376"/>
      <c r="E25" s="376"/>
      <c r="F25" s="376"/>
      <c r="G25" s="376"/>
      <c r="H25" s="376"/>
      <c r="I25" s="376"/>
      <c r="J25" s="376"/>
      <c r="K25" s="375"/>
      <c r="L25" s="375"/>
      <c r="M25" s="375">
        <v>12</v>
      </c>
      <c r="O25" s="240"/>
      <c r="P25" s="326"/>
      <c r="Q25" s="348" t="s">
        <v>1375</v>
      </c>
      <c r="R25" s="347" t="s">
        <v>1782</v>
      </c>
      <c r="S25" s="346">
        <v>1</v>
      </c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346">
        <v>1</v>
      </c>
      <c r="AE25" s="240"/>
      <c r="AF25" s="240"/>
      <c r="AG25" s="326"/>
      <c r="AH25" s="316" t="s">
        <v>137</v>
      </c>
      <c r="AI25" s="271" t="s">
        <v>1756</v>
      </c>
      <c r="AJ25" s="271">
        <v>4.3</v>
      </c>
      <c r="AK25" s="271" t="s">
        <v>1697</v>
      </c>
      <c r="AL25" s="338">
        <v>40894</v>
      </c>
      <c r="AM25" s="318"/>
      <c r="AT25" s="91">
        <v>84</v>
      </c>
      <c r="AU25" s="243" t="s">
        <v>1452</v>
      </c>
      <c r="AV25" s="245" t="s">
        <v>1541</v>
      </c>
      <c r="AW25" s="316"/>
      <c r="AX25" s="210">
        <v>40878</v>
      </c>
      <c r="AZ25" s="91">
        <v>376</v>
      </c>
      <c r="BA25" s="243" t="s">
        <v>171</v>
      </c>
      <c r="BB25" s="244" t="s">
        <v>783</v>
      </c>
      <c r="BC25" s="91" t="s">
        <v>784</v>
      </c>
      <c r="BD25" s="243" t="s">
        <v>1397</v>
      </c>
      <c r="BE25" s="344">
        <v>40849</v>
      </c>
      <c r="BG25" s="224"/>
    </row>
    <row r="26" spans="1:59">
      <c r="A26" s="376" t="s">
        <v>677</v>
      </c>
      <c r="B26" s="299" t="s">
        <v>1490</v>
      </c>
      <c r="C26" s="376">
        <f>SUM(D26:M26)</f>
        <v>41</v>
      </c>
      <c r="D26" s="376"/>
      <c r="E26" s="376"/>
      <c r="F26" s="376"/>
      <c r="G26" s="376"/>
      <c r="H26" s="376"/>
      <c r="I26" s="376"/>
      <c r="J26" s="376"/>
      <c r="K26" s="376"/>
      <c r="L26" s="376"/>
      <c r="M26" s="375">
        <v>41</v>
      </c>
      <c r="O26" s="240"/>
      <c r="P26" s="326"/>
      <c r="Q26" s="348" t="s">
        <v>1577</v>
      </c>
      <c r="R26" s="346" t="s">
        <v>1744</v>
      </c>
      <c r="S26" s="346">
        <v>1</v>
      </c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346">
        <v>1</v>
      </c>
      <c r="AE26" s="240"/>
      <c r="AF26" s="240"/>
      <c r="AG26" s="326"/>
      <c r="AH26" s="316" t="s">
        <v>175</v>
      </c>
      <c r="AI26" s="271" t="s">
        <v>1423</v>
      </c>
      <c r="AJ26" s="271">
        <v>13.23</v>
      </c>
      <c r="AK26" s="271" t="s">
        <v>1688</v>
      </c>
      <c r="AL26" s="338">
        <v>40896</v>
      </c>
      <c r="AM26" s="318"/>
      <c r="AT26" s="91">
        <v>85</v>
      </c>
      <c r="AU26" s="243" t="s">
        <v>28</v>
      </c>
      <c r="AV26" s="245" t="s">
        <v>1542</v>
      </c>
      <c r="AW26" s="316"/>
      <c r="AX26" s="210">
        <v>40555</v>
      </c>
      <c r="AZ26" s="91">
        <v>377</v>
      </c>
      <c r="BA26" s="243" t="s">
        <v>171</v>
      </c>
      <c r="BB26" s="244" t="s">
        <v>1429</v>
      </c>
      <c r="BC26" s="91" t="s">
        <v>1430</v>
      </c>
      <c r="BD26" s="243" t="s">
        <v>1397</v>
      </c>
      <c r="BE26" s="344">
        <v>40858</v>
      </c>
    </row>
    <row r="27" spans="1:59">
      <c r="A27" s="413" t="s">
        <v>11</v>
      </c>
      <c r="B27" s="372" t="s">
        <v>1109</v>
      </c>
      <c r="C27" s="371">
        <v>1</v>
      </c>
      <c r="D27" s="371"/>
      <c r="E27" s="371"/>
      <c r="F27" s="371"/>
      <c r="G27" s="371"/>
      <c r="H27" s="371"/>
      <c r="I27" s="371">
        <v>1</v>
      </c>
      <c r="J27" s="371"/>
      <c r="K27" s="371"/>
      <c r="L27" s="371"/>
      <c r="M27" s="371"/>
      <c r="O27" s="240"/>
      <c r="P27" s="326"/>
      <c r="Q27" s="316" t="s">
        <v>1577</v>
      </c>
      <c r="R27" s="316"/>
      <c r="S27" s="316">
        <v>6</v>
      </c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358">
        <v>6</v>
      </c>
      <c r="AE27" s="240"/>
      <c r="AF27" s="240"/>
      <c r="AG27" s="326"/>
      <c r="AH27" s="316" t="s">
        <v>24</v>
      </c>
      <c r="AI27" s="271" t="s">
        <v>1367</v>
      </c>
      <c r="AJ27" s="271">
        <v>1.375</v>
      </c>
      <c r="AK27" s="271" t="s">
        <v>1688</v>
      </c>
      <c r="AL27" s="338">
        <v>40896</v>
      </c>
      <c r="AM27" s="318"/>
      <c r="AT27" s="91">
        <v>86</v>
      </c>
      <c r="AU27" s="243" t="s">
        <v>252</v>
      </c>
      <c r="AV27" s="245" t="s">
        <v>1161</v>
      </c>
      <c r="AW27" s="91" t="s">
        <v>1543</v>
      </c>
      <c r="AX27" s="104">
        <v>40797</v>
      </c>
      <c r="AZ27" s="91">
        <v>378</v>
      </c>
      <c r="BA27" s="243" t="s">
        <v>171</v>
      </c>
      <c r="BB27" s="244" t="s">
        <v>1429</v>
      </c>
      <c r="BC27" s="91" t="s">
        <v>1430</v>
      </c>
      <c r="BD27" s="243" t="s">
        <v>1397</v>
      </c>
      <c r="BE27" s="344">
        <v>40858</v>
      </c>
    </row>
    <row r="28" spans="1:59">
      <c r="A28" s="376" t="s">
        <v>677</v>
      </c>
      <c r="B28" s="376" t="s">
        <v>1210</v>
      </c>
      <c r="C28" s="376">
        <f>SUM(D28:M28)</f>
        <v>60</v>
      </c>
      <c r="D28" s="376"/>
      <c r="E28" s="376"/>
      <c r="F28" s="376"/>
      <c r="G28" s="376"/>
      <c r="H28" s="376"/>
      <c r="I28" s="376"/>
      <c r="J28" s="376"/>
      <c r="K28" s="375"/>
      <c r="L28" s="375"/>
      <c r="M28" s="375">
        <v>60</v>
      </c>
      <c r="O28" s="240"/>
      <c r="P28" s="326"/>
      <c r="Q28" s="348" t="s">
        <v>1747</v>
      </c>
      <c r="R28" s="347" t="s">
        <v>1746</v>
      </c>
      <c r="S28" s="346">
        <v>6</v>
      </c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346">
        <v>6</v>
      </c>
      <c r="AE28" s="240"/>
      <c r="AF28" s="240"/>
      <c r="AG28" s="326"/>
      <c r="AH28" s="316" t="s">
        <v>153</v>
      </c>
      <c r="AI28" s="271" t="s">
        <v>1696</v>
      </c>
      <c r="AJ28" s="271">
        <v>0.33500000000000002</v>
      </c>
      <c r="AK28" s="271" t="s">
        <v>1688</v>
      </c>
      <c r="AL28" s="338">
        <v>40896</v>
      </c>
      <c r="AM28" s="318"/>
      <c r="AT28" s="91">
        <v>87</v>
      </c>
      <c r="AU28" s="243" t="s">
        <v>28</v>
      </c>
      <c r="AV28" s="245" t="s">
        <v>1544</v>
      </c>
      <c r="AW28" s="91" t="s">
        <v>1545</v>
      </c>
      <c r="AX28" s="104">
        <v>40858</v>
      </c>
      <c r="AZ28" s="91">
        <v>379</v>
      </c>
      <c r="BA28" s="243" t="s">
        <v>1715</v>
      </c>
      <c r="BB28" s="244" t="s">
        <v>1422</v>
      </c>
      <c r="BC28" s="91"/>
      <c r="BD28" s="243" t="s">
        <v>1397</v>
      </c>
      <c r="BE28" s="344">
        <v>40861</v>
      </c>
    </row>
    <row r="29" spans="1:59">
      <c r="A29" s="376" t="s">
        <v>677</v>
      </c>
      <c r="B29" s="299" t="s">
        <v>1515</v>
      </c>
      <c r="C29" s="376">
        <f>SUM(D29:M29)</f>
        <v>81</v>
      </c>
      <c r="D29" s="376"/>
      <c r="E29" s="376"/>
      <c r="F29" s="376"/>
      <c r="G29" s="376"/>
      <c r="H29" s="376"/>
      <c r="I29" s="376"/>
      <c r="J29" s="375"/>
      <c r="K29" s="376"/>
      <c r="L29" s="376"/>
      <c r="M29" s="375">
        <v>81</v>
      </c>
      <c r="O29" s="240"/>
      <c r="P29" s="326"/>
      <c r="Q29" s="348" t="s">
        <v>13</v>
      </c>
      <c r="R29" s="347" t="s">
        <v>1777</v>
      </c>
      <c r="S29" s="346">
        <v>1</v>
      </c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346">
        <v>1</v>
      </c>
      <c r="AE29" s="240"/>
      <c r="AF29" s="240"/>
      <c r="AG29" s="326"/>
      <c r="AH29" s="316" t="s">
        <v>24</v>
      </c>
      <c r="AI29" s="271" t="s">
        <v>1695</v>
      </c>
      <c r="AJ29" s="271">
        <v>1.9</v>
      </c>
      <c r="AK29" s="271" t="s">
        <v>1688</v>
      </c>
      <c r="AL29" s="338">
        <v>40896</v>
      </c>
      <c r="AT29" s="91">
        <v>88</v>
      </c>
      <c r="AU29" s="243" t="s">
        <v>196</v>
      </c>
      <c r="AV29" s="245" t="s">
        <v>1152</v>
      </c>
      <c r="AW29" s="91" t="s">
        <v>1546</v>
      </c>
      <c r="AX29" s="104">
        <v>40797</v>
      </c>
      <c r="AZ29" s="91">
        <v>380</v>
      </c>
      <c r="BA29" s="243" t="s">
        <v>813</v>
      </c>
      <c r="BB29" s="244" t="s">
        <v>1433</v>
      </c>
      <c r="BC29" s="91" t="s">
        <v>1434</v>
      </c>
      <c r="BD29" s="243" t="s">
        <v>1397</v>
      </c>
      <c r="BE29" s="344">
        <v>40854</v>
      </c>
    </row>
    <row r="30" spans="1:59">
      <c r="A30" s="376" t="s">
        <v>677</v>
      </c>
      <c r="B30" s="376" t="s">
        <v>1572</v>
      </c>
      <c r="C30" s="376">
        <v>10</v>
      </c>
      <c r="D30" s="376">
        <v>2</v>
      </c>
      <c r="E30" s="376"/>
      <c r="F30" s="376"/>
      <c r="G30" s="376"/>
      <c r="H30" s="376"/>
      <c r="I30" s="376"/>
      <c r="J30" s="376"/>
      <c r="K30" s="376"/>
      <c r="L30" s="376"/>
      <c r="M30" s="375">
        <v>8</v>
      </c>
      <c r="O30" s="240"/>
      <c r="P30" s="326"/>
      <c r="Q30" s="348" t="s">
        <v>13</v>
      </c>
      <c r="R30" s="347" t="s">
        <v>1778</v>
      </c>
      <c r="S30" s="346">
        <v>2</v>
      </c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346">
        <v>2</v>
      </c>
      <c r="AE30" s="240"/>
      <c r="AF30" s="240"/>
      <c r="AG30" s="326"/>
      <c r="AH30" s="316" t="s">
        <v>838</v>
      </c>
      <c r="AI30" s="271" t="s">
        <v>1141</v>
      </c>
      <c r="AJ30" s="271">
        <v>1.99</v>
      </c>
      <c r="AK30" s="271" t="s">
        <v>1688</v>
      </c>
      <c r="AL30" s="338">
        <v>40896</v>
      </c>
      <c r="AT30" s="91">
        <v>89</v>
      </c>
      <c r="AU30" s="243" t="s">
        <v>28</v>
      </c>
      <c r="AV30" s="245" t="s">
        <v>1544</v>
      </c>
      <c r="AW30" s="91" t="s">
        <v>1545</v>
      </c>
      <c r="AX30" s="104">
        <v>40888</v>
      </c>
      <c r="AZ30" s="91">
        <v>381</v>
      </c>
      <c r="BA30" s="243" t="s">
        <v>20</v>
      </c>
      <c r="BB30" s="244" t="s">
        <v>834</v>
      </c>
      <c r="BC30" s="91" t="s">
        <v>1716</v>
      </c>
      <c r="BD30" s="243" t="s">
        <v>1397</v>
      </c>
      <c r="BE30" s="344">
        <v>40865</v>
      </c>
    </row>
    <row r="31" spans="1:59">
      <c r="A31" s="376" t="s">
        <v>677</v>
      </c>
      <c r="B31" s="376" t="s">
        <v>1213</v>
      </c>
      <c r="C31" s="376">
        <f>SUM(D31:M31)</f>
        <v>60</v>
      </c>
      <c r="D31" s="376"/>
      <c r="E31" s="376"/>
      <c r="F31" s="376"/>
      <c r="G31" s="376"/>
      <c r="H31" s="376"/>
      <c r="I31" s="371">
        <v>15</v>
      </c>
      <c r="J31" s="375"/>
      <c r="K31" s="376"/>
      <c r="L31" s="376"/>
      <c r="M31" s="376">
        <v>45</v>
      </c>
      <c r="O31" s="240"/>
      <c r="P31" s="326"/>
      <c r="Q31" s="348" t="s">
        <v>101</v>
      </c>
      <c r="R31" s="347" t="s">
        <v>1748</v>
      </c>
      <c r="S31" s="346">
        <v>1</v>
      </c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346">
        <v>1</v>
      </c>
      <c r="AE31" s="240"/>
      <c r="AF31" s="240"/>
      <c r="AG31" s="326"/>
      <c r="AH31" s="316" t="s">
        <v>1757</v>
      </c>
      <c r="AI31" s="271" t="s">
        <v>1691</v>
      </c>
      <c r="AJ31" s="271">
        <v>0.25</v>
      </c>
      <c r="AK31" s="271" t="s">
        <v>1688</v>
      </c>
      <c r="AL31" s="338">
        <v>40896</v>
      </c>
      <c r="AT31" s="91">
        <v>90</v>
      </c>
      <c r="AU31" s="243" t="s">
        <v>20</v>
      </c>
      <c r="AV31" s="245" t="s">
        <v>1547</v>
      </c>
      <c r="AW31" s="91" t="s">
        <v>1548</v>
      </c>
      <c r="AX31" s="210">
        <v>40858</v>
      </c>
      <c r="AZ31" s="91">
        <v>382</v>
      </c>
      <c r="BA31" s="243" t="s">
        <v>20</v>
      </c>
      <c r="BB31" s="244" t="s">
        <v>834</v>
      </c>
      <c r="BC31" s="91" t="s">
        <v>1716</v>
      </c>
      <c r="BD31" s="243" t="s">
        <v>1397</v>
      </c>
      <c r="BE31" s="344">
        <v>40865</v>
      </c>
    </row>
    <row r="32" spans="1:59" ht="15.75" thickBot="1">
      <c r="A32" s="413" t="s">
        <v>11</v>
      </c>
      <c r="B32" s="372" t="s">
        <v>35</v>
      </c>
      <c r="C32" s="371">
        <v>5</v>
      </c>
      <c r="D32" s="371"/>
      <c r="E32" s="371"/>
      <c r="F32" s="371"/>
      <c r="G32" s="371"/>
      <c r="H32" s="371"/>
      <c r="I32" s="371">
        <v>5</v>
      </c>
      <c r="J32" s="371"/>
      <c r="K32" s="371"/>
      <c r="L32" s="371"/>
      <c r="M32" s="371"/>
      <c r="O32" s="240"/>
      <c r="P32" s="326"/>
      <c r="Q32" s="348" t="s">
        <v>101</v>
      </c>
      <c r="R32" s="347" t="s">
        <v>1779</v>
      </c>
      <c r="S32" s="346">
        <v>5</v>
      </c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346">
        <v>5</v>
      </c>
      <c r="AE32" s="240"/>
      <c r="AF32" s="240"/>
      <c r="AG32" s="326"/>
      <c r="AH32" s="316" t="s">
        <v>20</v>
      </c>
      <c r="AI32" s="271" t="s">
        <v>834</v>
      </c>
      <c r="AJ32" s="271">
        <v>0.04</v>
      </c>
      <c r="AK32" s="271" t="s">
        <v>1688</v>
      </c>
      <c r="AL32" s="338">
        <v>40896</v>
      </c>
      <c r="AT32" s="91">
        <v>91</v>
      </c>
      <c r="AU32" s="243" t="s">
        <v>20</v>
      </c>
      <c r="AV32" s="245" t="s">
        <v>1547</v>
      </c>
      <c r="AW32" s="91" t="s">
        <v>1548</v>
      </c>
      <c r="AX32" s="210">
        <v>40858</v>
      </c>
      <c r="AZ32" s="100">
        <v>383</v>
      </c>
      <c r="BA32" s="247" t="s">
        <v>20</v>
      </c>
      <c r="BB32" s="241" t="s">
        <v>1425</v>
      </c>
      <c r="BC32" s="100" t="s">
        <v>1717</v>
      </c>
      <c r="BD32" s="247" t="s">
        <v>1397</v>
      </c>
      <c r="BE32" s="345">
        <v>40865</v>
      </c>
    </row>
    <row r="33" spans="1:50">
      <c r="A33" s="413" t="s">
        <v>11</v>
      </c>
      <c r="B33" s="372" t="s">
        <v>36</v>
      </c>
      <c r="C33" s="371">
        <v>8</v>
      </c>
      <c r="D33" s="371"/>
      <c r="E33" s="371"/>
      <c r="F33" s="371"/>
      <c r="G33" s="371"/>
      <c r="H33" s="371"/>
      <c r="I33" s="371">
        <v>8</v>
      </c>
      <c r="J33" s="371"/>
      <c r="K33" s="371"/>
      <c r="L33" s="371"/>
      <c r="M33" s="371"/>
      <c r="O33" s="240"/>
      <c r="P33" s="326"/>
      <c r="Q33" s="348" t="s">
        <v>1743</v>
      </c>
      <c r="R33" s="347" t="s">
        <v>1780</v>
      </c>
      <c r="S33" s="346">
        <v>2</v>
      </c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346">
        <v>2</v>
      </c>
      <c r="AE33" s="240"/>
      <c r="AF33" s="240"/>
      <c r="AG33" s="326"/>
      <c r="AH33" s="316" t="s">
        <v>285</v>
      </c>
      <c r="AI33" s="271" t="s">
        <v>1694</v>
      </c>
      <c r="AJ33" s="271">
        <v>1.26</v>
      </c>
      <c r="AK33" s="271" t="s">
        <v>1688</v>
      </c>
      <c r="AL33" s="338">
        <v>40896</v>
      </c>
      <c r="AT33" s="91">
        <v>92</v>
      </c>
      <c r="AU33" s="243" t="s">
        <v>20</v>
      </c>
      <c r="AV33" s="245" t="s">
        <v>1549</v>
      </c>
      <c r="AW33" s="316"/>
      <c r="AX33" s="104">
        <v>40888</v>
      </c>
    </row>
    <row r="34" spans="1:50">
      <c r="A34" s="376" t="s">
        <v>768</v>
      </c>
      <c r="B34" s="376" t="s">
        <v>1216</v>
      </c>
      <c r="C34" s="376">
        <v>13</v>
      </c>
      <c r="D34" s="376"/>
      <c r="E34" s="376"/>
      <c r="F34" s="376"/>
      <c r="G34" s="376"/>
      <c r="H34" s="376"/>
      <c r="I34" s="376"/>
      <c r="J34" s="376"/>
      <c r="K34" s="376"/>
      <c r="L34" s="376"/>
      <c r="M34" s="375">
        <v>13</v>
      </c>
      <c r="O34" s="240"/>
      <c r="P34" s="326"/>
      <c r="Q34" s="348" t="s">
        <v>161</v>
      </c>
      <c r="R34" s="347" t="s">
        <v>1781</v>
      </c>
      <c r="S34" s="346">
        <v>9</v>
      </c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346">
        <v>9</v>
      </c>
      <c r="AE34" s="240"/>
      <c r="AF34" s="240"/>
      <c r="AG34" s="326"/>
      <c r="AH34" s="316" t="s">
        <v>137</v>
      </c>
      <c r="AI34" s="271" t="s">
        <v>1756</v>
      </c>
      <c r="AJ34" s="271">
        <v>8.6999999999999993</v>
      </c>
      <c r="AK34" s="271" t="s">
        <v>1688</v>
      </c>
      <c r="AL34" s="338">
        <v>40897</v>
      </c>
      <c r="AT34" s="91">
        <v>93</v>
      </c>
      <c r="AU34" s="243" t="s">
        <v>1468</v>
      </c>
      <c r="AV34" s="245" t="s">
        <v>1550</v>
      </c>
      <c r="AW34" s="91" t="s">
        <v>1551</v>
      </c>
      <c r="AX34" s="104">
        <v>40888</v>
      </c>
    </row>
    <row r="35" spans="1:50">
      <c r="A35" s="413" t="s">
        <v>12</v>
      </c>
      <c r="B35" s="372" t="s">
        <v>1704</v>
      </c>
      <c r="C35" s="371">
        <v>3</v>
      </c>
      <c r="D35" s="371"/>
      <c r="E35" s="371"/>
      <c r="F35" s="371"/>
      <c r="G35" s="371"/>
      <c r="H35" s="371"/>
      <c r="I35" s="371">
        <v>3</v>
      </c>
      <c r="J35" s="371"/>
      <c r="K35" s="371"/>
      <c r="L35" s="371"/>
      <c r="M35" s="371"/>
      <c r="O35" s="240"/>
      <c r="P35" s="326"/>
      <c r="Q35" s="348" t="s">
        <v>97</v>
      </c>
      <c r="R35" s="347" t="s">
        <v>1771</v>
      </c>
      <c r="S35" s="346">
        <v>10</v>
      </c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346">
        <v>10</v>
      </c>
      <c r="AE35" s="240"/>
      <c r="AF35" s="240"/>
      <c r="AG35" s="326"/>
      <c r="AH35" s="316" t="s">
        <v>114</v>
      </c>
      <c r="AI35" s="271" t="s">
        <v>1693</v>
      </c>
      <c r="AJ35" s="271">
        <v>0.44</v>
      </c>
      <c r="AK35" s="271" t="s">
        <v>1688</v>
      </c>
      <c r="AL35" s="338">
        <v>40896</v>
      </c>
      <c r="AT35" s="91">
        <v>94</v>
      </c>
      <c r="AU35" s="243" t="s">
        <v>128</v>
      </c>
      <c r="AV35" s="245" t="s">
        <v>785</v>
      </c>
      <c r="AW35" s="91" t="s">
        <v>786</v>
      </c>
      <c r="AX35" s="104">
        <v>40766</v>
      </c>
    </row>
    <row r="36" spans="1:50" ht="15.75" thickBot="1">
      <c r="A36" s="376" t="s">
        <v>674</v>
      </c>
      <c r="B36" s="299" t="s">
        <v>1516</v>
      </c>
      <c r="C36" s="376">
        <v>1148</v>
      </c>
      <c r="D36" s="376"/>
      <c r="E36" s="376"/>
      <c r="F36" s="376"/>
      <c r="G36" s="376"/>
      <c r="H36" s="376"/>
      <c r="I36" s="376"/>
      <c r="J36" s="376"/>
      <c r="K36" s="376"/>
      <c r="L36" s="376"/>
      <c r="M36" s="376">
        <v>1148</v>
      </c>
      <c r="O36" s="240"/>
      <c r="P36" s="326"/>
      <c r="Q36" s="349" t="s">
        <v>97</v>
      </c>
      <c r="R36" s="350" t="s">
        <v>1749</v>
      </c>
      <c r="S36" s="351">
        <v>20</v>
      </c>
      <c r="T36" s="370"/>
      <c r="U36" s="370"/>
      <c r="V36" s="370"/>
      <c r="W36" s="370"/>
      <c r="X36" s="370"/>
      <c r="Y36" s="370"/>
      <c r="Z36" s="370"/>
      <c r="AA36" s="370"/>
      <c r="AB36" s="370"/>
      <c r="AC36" s="370"/>
      <c r="AD36" s="351">
        <v>20</v>
      </c>
      <c r="AE36" s="370"/>
      <c r="AF36" s="370"/>
      <c r="AG36" s="326"/>
      <c r="AH36" s="316" t="s">
        <v>1759</v>
      </c>
      <c r="AI36" s="271" t="s">
        <v>1692</v>
      </c>
      <c r="AJ36" s="271">
        <v>0.51</v>
      </c>
      <c r="AK36" s="271" t="s">
        <v>1688</v>
      </c>
      <c r="AL36" s="338">
        <v>40897</v>
      </c>
      <c r="AT36" s="91">
        <v>95</v>
      </c>
      <c r="AU36" s="243" t="s">
        <v>28</v>
      </c>
      <c r="AV36" s="245" t="s">
        <v>1544</v>
      </c>
      <c r="AW36" s="91" t="s">
        <v>1545</v>
      </c>
      <c r="AX36" s="104">
        <v>40888</v>
      </c>
    </row>
    <row r="37" spans="1:50">
      <c r="A37" s="376" t="s">
        <v>674</v>
      </c>
      <c r="B37" s="293" t="s">
        <v>1279</v>
      </c>
      <c r="C37" s="376">
        <f>SUM(D37:M37)</f>
        <v>600</v>
      </c>
      <c r="D37" s="376"/>
      <c r="E37" s="376"/>
      <c r="F37" s="376"/>
      <c r="G37" s="376">
        <v>600</v>
      </c>
      <c r="H37" s="375"/>
      <c r="I37" s="376"/>
      <c r="J37" s="376"/>
      <c r="K37" s="375"/>
      <c r="L37" s="375"/>
      <c r="M37" s="375"/>
      <c r="O37" s="240"/>
      <c r="P37" s="326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326"/>
      <c r="AH37" s="316" t="s">
        <v>137</v>
      </c>
      <c r="AI37" s="271" t="s">
        <v>1690</v>
      </c>
      <c r="AJ37" s="271">
        <v>1.1299999999999999</v>
      </c>
      <c r="AK37" s="271" t="s">
        <v>1688</v>
      </c>
      <c r="AL37" s="338">
        <v>40897</v>
      </c>
      <c r="AT37" s="91">
        <v>96</v>
      </c>
      <c r="AU37" s="243" t="s">
        <v>6</v>
      </c>
      <c r="AV37" s="245" t="s">
        <v>1552</v>
      </c>
      <c r="AW37" s="243" t="s">
        <v>1553</v>
      </c>
      <c r="AX37" s="104">
        <v>40766</v>
      </c>
    </row>
    <row r="38" spans="1:50">
      <c r="A38" s="375" t="s">
        <v>674</v>
      </c>
      <c r="B38" s="299" t="s">
        <v>1680</v>
      </c>
      <c r="C38" s="376">
        <v>22</v>
      </c>
      <c r="D38" s="376"/>
      <c r="E38" s="376"/>
      <c r="F38" s="376"/>
      <c r="G38" s="376">
        <v>20</v>
      </c>
      <c r="H38" s="376">
        <v>2</v>
      </c>
      <c r="I38" s="376"/>
      <c r="J38" s="376"/>
      <c r="K38" s="376"/>
      <c r="L38" s="376"/>
      <c r="M38" s="376"/>
      <c r="O38" s="240"/>
      <c r="P38" s="326"/>
      <c r="Q38" s="240"/>
      <c r="R38" s="240" t="s">
        <v>1256</v>
      </c>
      <c r="S38" s="240">
        <f>SUM(S3:S36)</f>
        <v>337</v>
      </c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326"/>
      <c r="AH38" s="316" t="s">
        <v>137</v>
      </c>
      <c r="AI38" s="271" t="s">
        <v>1471</v>
      </c>
      <c r="AJ38" s="271">
        <v>0.8</v>
      </c>
      <c r="AK38" s="271" t="s">
        <v>1688</v>
      </c>
      <c r="AL38" s="338">
        <v>40897</v>
      </c>
      <c r="AT38" s="91">
        <v>97</v>
      </c>
      <c r="AU38" s="243" t="s">
        <v>20</v>
      </c>
      <c r="AV38" s="245" t="s">
        <v>1157</v>
      </c>
      <c r="AW38" s="243" t="s">
        <v>1554</v>
      </c>
      <c r="AX38" s="104">
        <v>40888</v>
      </c>
    </row>
    <row r="39" spans="1:50">
      <c r="A39" s="375" t="s">
        <v>674</v>
      </c>
      <c r="B39" s="299" t="s">
        <v>1517</v>
      </c>
      <c r="C39" s="376">
        <v>210</v>
      </c>
      <c r="D39" s="376"/>
      <c r="E39" s="376"/>
      <c r="F39" s="376"/>
      <c r="G39" s="376"/>
      <c r="H39" s="376"/>
      <c r="I39" s="376"/>
      <c r="J39" s="376"/>
      <c r="K39" s="376"/>
      <c r="L39" s="376"/>
      <c r="M39" s="376">
        <v>210</v>
      </c>
      <c r="O39" s="240"/>
      <c r="P39" s="326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326"/>
      <c r="AH39" s="316" t="s">
        <v>1757</v>
      </c>
      <c r="AI39" s="271" t="s">
        <v>1691</v>
      </c>
      <c r="AJ39" s="271">
        <v>0.15</v>
      </c>
      <c r="AK39" s="271" t="s">
        <v>1688</v>
      </c>
      <c r="AL39" s="338">
        <v>40897</v>
      </c>
      <c r="AT39" s="91">
        <v>98</v>
      </c>
      <c r="AU39" s="243" t="s">
        <v>838</v>
      </c>
      <c r="AV39" s="245" t="s">
        <v>1398</v>
      </c>
      <c r="AW39" s="316"/>
      <c r="AX39" s="210">
        <v>40885</v>
      </c>
    </row>
    <row r="40" spans="1:50">
      <c r="A40" s="376" t="s">
        <v>674</v>
      </c>
      <c r="B40" s="376" t="s">
        <v>1222</v>
      </c>
      <c r="C40" s="376">
        <f>SUM(D40:M40)</f>
        <v>75</v>
      </c>
      <c r="D40" s="376"/>
      <c r="E40" s="376"/>
      <c r="F40" s="376"/>
      <c r="G40" s="376">
        <v>21</v>
      </c>
      <c r="H40" s="375"/>
      <c r="I40" s="376"/>
      <c r="J40" s="376"/>
      <c r="K40" s="375"/>
      <c r="L40" s="375">
        <v>4</v>
      </c>
      <c r="M40" s="375">
        <v>50</v>
      </c>
      <c r="O40" s="240"/>
      <c r="P40" s="326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326"/>
      <c r="AH40" s="316" t="s">
        <v>137</v>
      </c>
      <c r="AI40" s="271" t="s">
        <v>1690</v>
      </c>
      <c r="AJ40" s="271">
        <v>0.4</v>
      </c>
      <c r="AK40" s="271" t="s">
        <v>1688</v>
      </c>
      <c r="AL40" s="338">
        <v>40897</v>
      </c>
      <c r="AT40" s="91">
        <v>99</v>
      </c>
      <c r="AU40" s="243" t="s">
        <v>838</v>
      </c>
      <c r="AV40" s="245" t="s">
        <v>1398</v>
      </c>
      <c r="AW40" s="316"/>
      <c r="AX40" s="210">
        <v>40885</v>
      </c>
    </row>
    <row r="41" spans="1:50">
      <c r="A41" s="376" t="s">
        <v>674</v>
      </c>
      <c r="B41" s="293" t="s">
        <v>1681</v>
      </c>
      <c r="C41" s="376">
        <f>SUM(D41:M41)</f>
        <v>1136</v>
      </c>
      <c r="D41" s="376"/>
      <c r="E41" s="376"/>
      <c r="F41" s="376"/>
      <c r="G41" s="375">
        <v>991</v>
      </c>
      <c r="H41" s="376">
        <v>55</v>
      </c>
      <c r="I41" s="376"/>
      <c r="J41" s="376"/>
      <c r="K41" s="376"/>
      <c r="L41" s="376"/>
      <c r="M41" s="376">
        <v>90</v>
      </c>
      <c r="O41" s="240"/>
      <c r="P41" s="326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326"/>
      <c r="AH41" s="316" t="s">
        <v>181</v>
      </c>
      <c r="AI41" s="271" t="s">
        <v>1689</v>
      </c>
      <c r="AJ41" s="271">
        <v>0.48499999999999999</v>
      </c>
      <c r="AK41" s="271" t="s">
        <v>1688</v>
      </c>
      <c r="AL41" s="338">
        <v>40898</v>
      </c>
      <c r="AT41" s="91">
        <v>100</v>
      </c>
      <c r="AU41" s="243" t="s">
        <v>143</v>
      </c>
      <c r="AV41" s="245" t="s">
        <v>1555</v>
      </c>
      <c r="AW41" s="91" t="s">
        <v>1556</v>
      </c>
      <c r="AX41" s="104">
        <v>40827</v>
      </c>
    </row>
    <row r="42" spans="1:50" ht="15.75" thickBot="1">
      <c r="A42" s="375" t="s">
        <v>674</v>
      </c>
      <c r="B42" s="299" t="s">
        <v>1573</v>
      </c>
      <c r="C42" s="376">
        <v>13</v>
      </c>
      <c r="D42" s="376"/>
      <c r="E42" s="376"/>
      <c r="F42" s="376"/>
      <c r="G42" s="376"/>
      <c r="H42" s="376"/>
      <c r="I42" s="376"/>
      <c r="J42" s="376"/>
      <c r="K42" s="376"/>
      <c r="L42" s="376"/>
      <c r="M42" s="376">
        <v>13</v>
      </c>
      <c r="O42" s="240"/>
      <c r="P42" s="326"/>
      <c r="Q42" s="240"/>
      <c r="R42" s="240" t="s">
        <v>0</v>
      </c>
      <c r="S42" s="240" t="s">
        <v>1256</v>
      </c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326"/>
      <c r="AH42" s="317" t="s">
        <v>24</v>
      </c>
      <c r="AI42" s="255" t="s">
        <v>1367</v>
      </c>
      <c r="AJ42" s="255">
        <v>0.155</v>
      </c>
      <c r="AK42" s="255" t="s">
        <v>1688</v>
      </c>
      <c r="AL42" s="339">
        <v>40898</v>
      </c>
      <c r="AT42" s="91">
        <v>101</v>
      </c>
      <c r="AU42" s="243" t="s">
        <v>6</v>
      </c>
      <c r="AV42" s="245" t="s">
        <v>1557</v>
      </c>
      <c r="AW42" s="91" t="s">
        <v>1558</v>
      </c>
      <c r="AX42" s="104">
        <v>40766</v>
      </c>
    </row>
    <row r="43" spans="1:50">
      <c r="A43" s="376" t="s">
        <v>674</v>
      </c>
      <c r="B43" s="376" t="s">
        <v>1682</v>
      </c>
      <c r="C43" s="376">
        <f>SUM(D43:M43)</f>
        <v>10</v>
      </c>
      <c r="D43" s="376"/>
      <c r="E43" s="376"/>
      <c r="F43" s="376"/>
      <c r="G43" s="376">
        <v>10</v>
      </c>
      <c r="H43" s="376"/>
      <c r="I43" s="376"/>
      <c r="J43" s="376"/>
      <c r="K43" s="376"/>
      <c r="L43" s="376"/>
      <c r="M43" s="376"/>
      <c r="O43" s="240"/>
      <c r="P43" s="326"/>
      <c r="Q43" s="316"/>
      <c r="R43" s="316" t="s">
        <v>1494</v>
      </c>
      <c r="S43" s="240">
        <v>5</v>
      </c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326"/>
      <c r="AH43" s="1021" t="s">
        <v>678</v>
      </c>
      <c r="AI43" s="1021"/>
      <c r="AJ43" s="424">
        <f>SUM(AJ3:AJ42)</f>
        <v>70.44</v>
      </c>
      <c r="AT43" s="91">
        <v>102</v>
      </c>
      <c r="AU43" s="243" t="s">
        <v>813</v>
      </c>
      <c r="AV43" s="245" t="s">
        <v>1559</v>
      </c>
      <c r="AW43" s="91" t="s">
        <v>1560</v>
      </c>
      <c r="AX43" s="210">
        <v>40872</v>
      </c>
    </row>
    <row r="44" spans="1:50">
      <c r="A44" s="371" t="s">
        <v>143</v>
      </c>
      <c r="B44" s="372" t="s">
        <v>1703</v>
      </c>
      <c r="C44" s="371">
        <v>12</v>
      </c>
      <c r="D44" s="371"/>
      <c r="E44" s="371"/>
      <c r="F44" s="371"/>
      <c r="G44" s="371"/>
      <c r="H44" s="371"/>
      <c r="I44" s="371">
        <v>12</v>
      </c>
      <c r="J44" s="371"/>
      <c r="K44" s="371"/>
      <c r="L44" s="371"/>
      <c r="M44" s="371"/>
      <c r="O44" s="240"/>
      <c r="P44" s="326"/>
      <c r="Q44" s="348"/>
      <c r="R44" s="348" t="s">
        <v>10</v>
      </c>
      <c r="S44" s="240">
        <v>5</v>
      </c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326"/>
      <c r="AT44" s="91">
        <v>103</v>
      </c>
      <c r="AU44" s="243" t="s">
        <v>813</v>
      </c>
      <c r="AV44" s="245" t="s">
        <v>1559</v>
      </c>
      <c r="AW44" s="91" t="s">
        <v>1560</v>
      </c>
      <c r="AX44" s="210">
        <v>40872</v>
      </c>
    </row>
    <row r="45" spans="1:50">
      <c r="A45" s="376" t="s">
        <v>674</v>
      </c>
      <c r="B45" s="376" t="s">
        <v>1226</v>
      </c>
      <c r="C45" s="376">
        <f>SUM(D45:M45)</f>
        <v>49</v>
      </c>
      <c r="D45" s="376">
        <v>28</v>
      </c>
      <c r="E45" s="376"/>
      <c r="F45" s="376"/>
      <c r="G45" s="376"/>
      <c r="H45" s="376"/>
      <c r="I45" s="376"/>
      <c r="J45" s="376"/>
      <c r="K45" s="376"/>
      <c r="L45" s="376"/>
      <c r="M45" s="376">
        <v>21</v>
      </c>
      <c r="O45" s="240"/>
      <c r="P45" s="326"/>
      <c r="Q45" s="316"/>
      <c r="R45" s="348" t="s">
        <v>1029</v>
      </c>
      <c r="S45" s="240">
        <v>1</v>
      </c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326"/>
      <c r="AT45" s="91">
        <v>104</v>
      </c>
      <c r="AU45" s="243" t="s">
        <v>137</v>
      </c>
      <c r="AV45" s="245" t="s">
        <v>1561</v>
      </c>
      <c r="AW45" s="91" t="s">
        <v>1562</v>
      </c>
      <c r="AX45" s="104">
        <v>40888</v>
      </c>
    </row>
    <row r="46" spans="1:50">
      <c r="A46" s="413" t="s">
        <v>143</v>
      </c>
      <c r="B46" s="414" t="s">
        <v>1707</v>
      </c>
      <c r="C46" s="413">
        <v>5</v>
      </c>
      <c r="D46" s="371"/>
      <c r="E46" s="371"/>
      <c r="F46" s="371"/>
      <c r="G46" s="371"/>
      <c r="H46" s="413">
        <v>5</v>
      </c>
      <c r="I46" s="371"/>
      <c r="J46" s="371"/>
      <c r="K46" s="371"/>
      <c r="L46" s="371"/>
      <c r="M46" s="371"/>
      <c r="O46" s="240"/>
      <c r="P46" s="326"/>
      <c r="R46" s="348" t="s">
        <v>147</v>
      </c>
      <c r="S46" s="240">
        <v>25</v>
      </c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326"/>
      <c r="AI46" s="334"/>
      <c r="AK46" s="334"/>
      <c r="AT46" s="91">
        <v>105</v>
      </c>
      <c r="AU46" s="243" t="s">
        <v>137</v>
      </c>
      <c r="AV46" s="245" t="s">
        <v>1561</v>
      </c>
      <c r="AW46" s="91" t="s">
        <v>1562</v>
      </c>
      <c r="AX46" s="104">
        <v>40888</v>
      </c>
    </row>
    <row r="47" spans="1:50">
      <c r="A47" s="376" t="s">
        <v>674</v>
      </c>
      <c r="B47" s="293" t="s">
        <v>1683</v>
      </c>
      <c r="C47" s="376">
        <f>SUM(D47:M47)</f>
        <v>20</v>
      </c>
      <c r="D47" s="376"/>
      <c r="E47" s="376"/>
      <c r="F47" s="376"/>
      <c r="G47" s="376"/>
      <c r="H47" s="376"/>
      <c r="I47" s="376"/>
      <c r="J47" s="376"/>
      <c r="K47" s="376"/>
      <c r="L47" s="376"/>
      <c r="M47" s="376">
        <v>20</v>
      </c>
      <c r="O47" s="240"/>
      <c r="P47" s="326"/>
      <c r="R47" s="348" t="s">
        <v>1753</v>
      </c>
      <c r="S47" s="240">
        <v>4</v>
      </c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326"/>
      <c r="AI47" s="334"/>
      <c r="AK47" s="334"/>
      <c r="AT47" s="91">
        <v>106</v>
      </c>
      <c r="AU47" s="243" t="s">
        <v>143</v>
      </c>
      <c r="AV47" s="245" t="s">
        <v>1563</v>
      </c>
      <c r="AW47" s="316"/>
      <c r="AX47" s="104">
        <v>40766</v>
      </c>
    </row>
    <row r="48" spans="1:50">
      <c r="A48" s="375" t="s">
        <v>674</v>
      </c>
      <c r="B48" s="293" t="s">
        <v>1684</v>
      </c>
      <c r="C48" s="376">
        <f>SUM(D48:M48)</f>
        <v>190</v>
      </c>
      <c r="D48" s="376"/>
      <c r="E48" s="376"/>
      <c r="F48" s="376"/>
      <c r="G48" s="376">
        <v>190</v>
      </c>
      <c r="H48" s="376"/>
      <c r="I48" s="376"/>
      <c r="J48" s="376"/>
      <c r="K48" s="375"/>
      <c r="L48" s="375"/>
      <c r="M48" s="375"/>
      <c r="O48" s="240"/>
      <c r="P48" s="326"/>
      <c r="R48" s="348" t="s">
        <v>122</v>
      </c>
      <c r="S48" s="240">
        <v>41</v>
      </c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326"/>
      <c r="AI48" s="334"/>
      <c r="AK48" s="334"/>
      <c r="AT48" s="91">
        <v>107</v>
      </c>
      <c r="AU48" s="243" t="s">
        <v>137</v>
      </c>
      <c r="AV48" s="245" t="s">
        <v>1448</v>
      </c>
      <c r="AW48" s="91" t="s">
        <v>1148</v>
      </c>
      <c r="AX48" s="210">
        <v>40886</v>
      </c>
    </row>
    <row r="49" spans="1:50">
      <c r="A49" s="376" t="s">
        <v>674</v>
      </c>
      <c r="B49" s="295" t="s">
        <v>1284</v>
      </c>
      <c r="C49" s="376">
        <f>SUM(D49:M49)</f>
        <v>45</v>
      </c>
      <c r="D49" s="376"/>
      <c r="E49" s="376"/>
      <c r="F49" s="376"/>
      <c r="G49" s="376"/>
      <c r="H49" s="376"/>
      <c r="I49" s="376"/>
      <c r="J49" s="376"/>
      <c r="K49" s="376"/>
      <c r="L49" s="376"/>
      <c r="M49" s="376">
        <v>45</v>
      </c>
      <c r="O49" s="240"/>
      <c r="P49" s="326"/>
      <c r="R49" s="348" t="s">
        <v>401</v>
      </c>
      <c r="S49" s="240">
        <v>3</v>
      </c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326"/>
      <c r="AT49" s="91">
        <v>108</v>
      </c>
      <c r="AU49" s="243" t="s">
        <v>1564</v>
      </c>
      <c r="AV49" s="245" t="s">
        <v>1565</v>
      </c>
      <c r="AW49" s="271" t="s">
        <v>1042</v>
      </c>
      <c r="AX49" s="210">
        <v>40885</v>
      </c>
    </row>
    <row r="50" spans="1:50">
      <c r="A50" s="376" t="s">
        <v>674</v>
      </c>
      <c r="B50" s="376" t="s">
        <v>1574</v>
      </c>
      <c r="C50" s="376">
        <v>16</v>
      </c>
      <c r="D50" s="376"/>
      <c r="E50" s="376"/>
      <c r="F50" s="376"/>
      <c r="G50" s="376"/>
      <c r="H50" s="376"/>
      <c r="I50" s="376"/>
      <c r="J50" s="376"/>
      <c r="K50" s="376"/>
      <c r="L50" s="376"/>
      <c r="M50" s="376">
        <v>16</v>
      </c>
      <c r="O50" s="240"/>
      <c r="P50" s="326"/>
      <c r="Q50" s="316"/>
      <c r="R50" s="348" t="s">
        <v>1751</v>
      </c>
      <c r="S50" s="240">
        <v>6</v>
      </c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326"/>
      <c r="AT50" s="91">
        <v>109</v>
      </c>
      <c r="AU50" s="243" t="s">
        <v>1566</v>
      </c>
      <c r="AV50" s="245" t="s">
        <v>1567</v>
      </c>
      <c r="AW50" s="271" t="s">
        <v>1568</v>
      </c>
      <c r="AX50" s="210">
        <v>40886</v>
      </c>
    </row>
    <row r="51" spans="1:50">
      <c r="A51" s="376" t="s">
        <v>674</v>
      </c>
      <c r="B51" s="376" t="s">
        <v>1232</v>
      </c>
      <c r="C51" s="376">
        <f>SUM(D51:M51)</f>
        <v>160</v>
      </c>
      <c r="D51" s="376"/>
      <c r="E51" s="376"/>
      <c r="F51" s="376"/>
      <c r="G51" s="376"/>
      <c r="H51" s="376">
        <v>160</v>
      </c>
      <c r="I51" s="376"/>
      <c r="J51" s="376"/>
      <c r="K51" s="375"/>
      <c r="L51" s="375"/>
      <c r="M51" s="375"/>
      <c r="O51" s="240"/>
      <c r="P51" s="326"/>
      <c r="Q51" s="348"/>
      <c r="R51" s="348" t="s">
        <v>166</v>
      </c>
      <c r="S51" s="240">
        <v>22</v>
      </c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326"/>
      <c r="AT51" s="91">
        <v>110</v>
      </c>
      <c r="AU51" s="243" t="s">
        <v>1566</v>
      </c>
      <c r="AV51" s="245" t="s">
        <v>1567</v>
      </c>
      <c r="AW51" s="271" t="s">
        <v>1568</v>
      </c>
      <c r="AX51" s="210">
        <v>40886</v>
      </c>
    </row>
    <row r="52" spans="1:50">
      <c r="A52" s="413" t="s">
        <v>143</v>
      </c>
      <c r="B52" s="372" t="s">
        <v>1706</v>
      </c>
      <c r="C52" s="371">
        <v>101</v>
      </c>
      <c r="D52" s="371"/>
      <c r="E52" s="371"/>
      <c r="F52" s="371"/>
      <c r="G52" s="371"/>
      <c r="H52" s="413">
        <v>35</v>
      </c>
      <c r="I52" s="371">
        <v>66</v>
      </c>
      <c r="J52" s="371"/>
      <c r="K52" s="371"/>
      <c r="L52" s="371"/>
      <c r="M52" s="371"/>
      <c r="O52" s="240"/>
      <c r="P52" s="326"/>
      <c r="Q52" s="348"/>
      <c r="R52" s="348" t="s">
        <v>95</v>
      </c>
      <c r="S52" s="240">
        <f>SUM(S17:S23)</f>
        <v>135</v>
      </c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326"/>
      <c r="AT52" s="91">
        <v>111</v>
      </c>
      <c r="AU52" s="243" t="s">
        <v>1566</v>
      </c>
      <c r="AV52" s="245" t="s">
        <v>1347</v>
      </c>
      <c r="AW52" s="243" t="s">
        <v>1105</v>
      </c>
      <c r="AX52" s="210">
        <v>40894</v>
      </c>
    </row>
    <row r="53" spans="1:50">
      <c r="A53" s="375" t="s">
        <v>674</v>
      </c>
      <c r="B53" s="375" t="s">
        <v>1685</v>
      </c>
      <c r="C53" s="376">
        <f>SUM(D53:M53)</f>
        <v>1</v>
      </c>
      <c r="D53" s="376"/>
      <c r="E53" s="376"/>
      <c r="F53" s="376"/>
      <c r="G53" s="376"/>
      <c r="H53" s="376">
        <v>1</v>
      </c>
      <c r="I53" s="376"/>
      <c r="J53" s="376"/>
      <c r="K53" s="376"/>
      <c r="L53" s="376"/>
      <c r="M53" s="376"/>
      <c r="O53" s="240"/>
      <c r="P53" s="326"/>
      <c r="R53" s="348" t="s">
        <v>1745</v>
      </c>
      <c r="S53" s="240">
        <v>26</v>
      </c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326"/>
      <c r="AT53" s="91">
        <v>112</v>
      </c>
      <c r="AU53" s="243" t="s">
        <v>28</v>
      </c>
      <c r="AV53" s="245" t="s">
        <v>1540</v>
      </c>
      <c r="AW53" s="243" t="s">
        <v>1718</v>
      </c>
      <c r="AX53" s="316"/>
    </row>
    <row r="54" spans="1:50">
      <c r="A54" s="413" t="s">
        <v>143</v>
      </c>
      <c r="B54" s="372" t="s">
        <v>1705</v>
      </c>
      <c r="C54" s="371">
        <v>19</v>
      </c>
      <c r="D54" s="371"/>
      <c r="E54" s="371"/>
      <c r="F54" s="371"/>
      <c r="G54" s="371"/>
      <c r="H54" s="413">
        <v>19</v>
      </c>
      <c r="I54" s="371"/>
      <c r="J54" s="371"/>
      <c r="K54" s="371"/>
      <c r="L54" s="371"/>
      <c r="M54" s="371"/>
      <c r="O54" s="240"/>
      <c r="P54" s="326"/>
      <c r="R54" s="348" t="s">
        <v>1375</v>
      </c>
      <c r="S54" s="240">
        <v>1</v>
      </c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326"/>
      <c r="AT54" s="91">
        <v>113</v>
      </c>
      <c r="AU54" s="243" t="s">
        <v>175</v>
      </c>
      <c r="AV54" s="245" t="s">
        <v>1423</v>
      </c>
      <c r="AW54" s="243" t="s">
        <v>1312</v>
      </c>
      <c r="AX54" s="210">
        <v>40872</v>
      </c>
    </row>
    <row r="55" spans="1:50">
      <c r="A55" s="375" t="s">
        <v>674</v>
      </c>
      <c r="B55" s="376" t="s">
        <v>1237</v>
      </c>
      <c r="C55" s="376">
        <f>SUM(D55:M55)</f>
        <v>5</v>
      </c>
      <c r="D55" s="376"/>
      <c r="E55" s="376"/>
      <c r="F55" s="376"/>
      <c r="G55" s="376">
        <v>5</v>
      </c>
      <c r="H55" s="376"/>
      <c r="I55" s="376"/>
      <c r="J55" s="376"/>
      <c r="K55" s="376"/>
      <c r="L55" s="376"/>
      <c r="M55" s="376"/>
      <c r="O55" s="240"/>
      <c r="P55" s="326"/>
      <c r="Q55" s="348"/>
      <c r="R55" s="348" t="s">
        <v>1577</v>
      </c>
      <c r="S55" s="240">
        <v>7</v>
      </c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326"/>
      <c r="AT55" s="91">
        <v>114</v>
      </c>
      <c r="AU55" s="243" t="s">
        <v>175</v>
      </c>
      <c r="AV55" s="245" t="s">
        <v>1423</v>
      </c>
      <c r="AW55" s="243" t="s">
        <v>1312</v>
      </c>
      <c r="AX55" s="210">
        <v>40872</v>
      </c>
    </row>
    <row r="56" spans="1:50">
      <c r="A56" s="413" t="s">
        <v>143</v>
      </c>
      <c r="B56" s="372" t="s">
        <v>184</v>
      </c>
      <c r="C56" s="371">
        <v>5</v>
      </c>
      <c r="D56" s="371"/>
      <c r="E56" s="371"/>
      <c r="F56" s="371"/>
      <c r="G56" s="371"/>
      <c r="H56" s="413">
        <v>5</v>
      </c>
      <c r="I56" s="371"/>
      <c r="J56" s="371"/>
      <c r="K56" s="371"/>
      <c r="L56" s="371"/>
      <c r="M56" s="371"/>
      <c r="O56" s="240"/>
      <c r="P56" s="326"/>
      <c r="R56" s="348" t="s">
        <v>1747</v>
      </c>
      <c r="S56" s="240">
        <v>6</v>
      </c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326"/>
      <c r="AT56" s="91">
        <v>115</v>
      </c>
      <c r="AU56" s="243" t="s">
        <v>171</v>
      </c>
      <c r="AV56" s="245" t="s">
        <v>783</v>
      </c>
      <c r="AW56" s="243" t="s">
        <v>784</v>
      </c>
      <c r="AX56" s="210">
        <v>40858</v>
      </c>
    </row>
    <row r="57" spans="1:50">
      <c r="A57" s="375" t="s">
        <v>674</v>
      </c>
      <c r="B57" s="289" t="s">
        <v>1686</v>
      </c>
      <c r="C57" s="376">
        <f>SUM(D57:M57)</f>
        <v>2</v>
      </c>
      <c r="D57" s="376"/>
      <c r="E57" s="376"/>
      <c r="F57" s="376"/>
      <c r="G57" s="376"/>
      <c r="H57" s="376">
        <v>2</v>
      </c>
      <c r="I57" s="376"/>
      <c r="J57" s="376"/>
      <c r="K57" s="376"/>
      <c r="L57" s="376"/>
      <c r="M57" s="376"/>
      <c r="O57" s="240"/>
      <c r="P57" s="326"/>
      <c r="R57" s="348" t="s">
        <v>13</v>
      </c>
      <c r="S57" s="240">
        <v>3</v>
      </c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326"/>
      <c r="AT57" s="91">
        <v>116</v>
      </c>
      <c r="AU57" s="243" t="s">
        <v>175</v>
      </c>
      <c r="AV57" s="245" t="s">
        <v>1021</v>
      </c>
      <c r="AW57" s="243" t="s">
        <v>1148</v>
      </c>
      <c r="AX57" s="210">
        <v>40859</v>
      </c>
    </row>
    <row r="58" spans="1:50">
      <c r="A58" s="413" t="s">
        <v>143</v>
      </c>
      <c r="B58" s="372" t="s">
        <v>1702</v>
      </c>
      <c r="C58" s="371">
        <v>16</v>
      </c>
      <c r="D58" s="371"/>
      <c r="E58" s="371"/>
      <c r="F58" s="371"/>
      <c r="G58" s="371"/>
      <c r="H58" s="413">
        <v>16</v>
      </c>
      <c r="I58" s="371"/>
      <c r="J58" s="371"/>
      <c r="K58" s="371"/>
      <c r="L58" s="371"/>
      <c r="M58" s="371"/>
      <c r="O58" s="240"/>
      <c r="P58" s="326"/>
      <c r="Q58" s="348"/>
      <c r="R58" s="348" t="s">
        <v>101</v>
      </c>
      <c r="S58" s="240">
        <v>6</v>
      </c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326"/>
      <c r="AT58" s="91">
        <v>117</v>
      </c>
      <c r="AU58" s="243" t="s">
        <v>175</v>
      </c>
      <c r="AV58" s="245" t="s">
        <v>1021</v>
      </c>
      <c r="AW58" s="243" t="s">
        <v>1148</v>
      </c>
      <c r="AX58" s="210">
        <v>40859</v>
      </c>
    </row>
    <row r="59" spans="1:50">
      <c r="A59" s="371" t="s">
        <v>143</v>
      </c>
      <c r="B59" s="372" t="s">
        <v>1702</v>
      </c>
      <c r="C59" s="371">
        <v>5</v>
      </c>
      <c r="D59" s="371"/>
      <c r="E59" s="371"/>
      <c r="F59" s="371"/>
      <c r="G59" s="371"/>
      <c r="H59" s="371"/>
      <c r="I59" s="371">
        <v>5</v>
      </c>
      <c r="J59" s="371"/>
      <c r="K59" s="371"/>
      <c r="L59" s="371"/>
      <c r="M59" s="371"/>
      <c r="O59" s="240"/>
      <c r="P59" s="326"/>
      <c r="Q59" s="348"/>
      <c r="R59" s="348" t="s">
        <v>1743</v>
      </c>
      <c r="S59" s="240">
        <v>2</v>
      </c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326"/>
      <c r="AT59" s="91">
        <v>118</v>
      </c>
      <c r="AU59" s="243" t="s">
        <v>285</v>
      </c>
      <c r="AV59" s="245" t="s">
        <v>1450</v>
      </c>
      <c r="AW59" s="243" t="s">
        <v>1719</v>
      </c>
      <c r="AX59" s="210">
        <v>40859</v>
      </c>
    </row>
    <row r="60" spans="1:50">
      <c r="A60" s="371" t="s">
        <v>143</v>
      </c>
      <c r="B60" s="372" t="s">
        <v>1702</v>
      </c>
      <c r="C60" s="371">
        <v>7</v>
      </c>
      <c r="D60" s="371"/>
      <c r="E60" s="371"/>
      <c r="F60" s="371"/>
      <c r="G60" s="371"/>
      <c r="H60" s="371"/>
      <c r="I60" s="371">
        <v>7</v>
      </c>
      <c r="J60" s="371"/>
      <c r="K60" s="371"/>
      <c r="L60" s="371"/>
      <c r="M60" s="371"/>
      <c r="Q60" s="348"/>
      <c r="R60" s="348" t="s">
        <v>161</v>
      </c>
      <c r="S60" s="240">
        <v>9</v>
      </c>
      <c r="AT60" s="91">
        <v>119</v>
      </c>
      <c r="AU60" s="243" t="s">
        <v>262</v>
      </c>
      <c r="AV60" s="245" t="s">
        <v>1720</v>
      </c>
      <c r="AW60" s="243" t="s">
        <v>1721</v>
      </c>
      <c r="AX60" s="210">
        <v>40833</v>
      </c>
    </row>
    <row r="61" spans="1:50">
      <c r="A61" s="376" t="s">
        <v>676</v>
      </c>
      <c r="B61" s="376" t="s">
        <v>1246</v>
      </c>
      <c r="C61" s="376">
        <v>27</v>
      </c>
      <c r="D61" s="376"/>
      <c r="E61" s="376"/>
      <c r="F61" s="376"/>
      <c r="G61" s="376"/>
      <c r="H61" s="376"/>
      <c r="I61" s="376"/>
      <c r="J61" s="376"/>
      <c r="K61" s="376"/>
      <c r="L61" s="376"/>
      <c r="M61" s="376">
        <v>27</v>
      </c>
      <c r="Q61" s="348"/>
      <c r="R61" s="348" t="s">
        <v>97</v>
      </c>
      <c r="S61" s="240">
        <v>30</v>
      </c>
      <c r="AT61" s="91">
        <v>120</v>
      </c>
      <c r="AU61" s="243" t="s">
        <v>171</v>
      </c>
      <c r="AV61" s="245" t="s">
        <v>783</v>
      </c>
      <c r="AW61" s="243" t="s">
        <v>784</v>
      </c>
      <c r="AX61" s="210">
        <v>40858</v>
      </c>
    </row>
    <row r="62" spans="1:50">
      <c r="A62" s="376" t="s">
        <v>673</v>
      </c>
      <c r="B62" s="376" t="s">
        <v>1575</v>
      </c>
      <c r="C62" s="376">
        <v>57</v>
      </c>
      <c r="D62" s="376"/>
      <c r="E62" s="376"/>
      <c r="F62" s="376"/>
      <c r="G62" s="376"/>
      <c r="H62" s="376"/>
      <c r="I62" s="376"/>
      <c r="J62" s="376"/>
      <c r="K62" s="376"/>
      <c r="L62" s="376"/>
      <c r="M62" s="375">
        <v>57</v>
      </c>
      <c r="Q62" s="348"/>
      <c r="AT62" s="91">
        <v>121</v>
      </c>
      <c r="AU62" s="243" t="s">
        <v>262</v>
      </c>
      <c r="AV62" s="245" t="s">
        <v>1094</v>
      </c>
      <c r="AW62" s="243" t="s">
        <v>1722</v>
      </c>
      <c r="AX62" s="210">
        <v>40896</v>
      </c>
    </row>
    <row r="63" spans="1:50">
      <c r="A63" s="376" t="s">
        <v>673</v>
      </c>
      <c r="B63" s="376" t="s">
        <v>1248</v>
      </c>
      <c r="C63" s="376">
        <f>SUM(D63:M63)</f>
        <v>30</v>
      </c>
      <c r="D63" s="376"/>
      <c r="E63" s="376"/>
      <c r="F63" s="376"/>
      <c r="G63" s="376"/>
      <c r="H63" s="376">
        <v>5</v>
      </c>
      <c r="I63" s="376"/>
      <c r="J63" s="376"/>
      <c r="K63" s="375"/>
      <c r="L63" s="375">
        <v>7</v>
      </c>
      <c r="M63" s="375">
        <v>18</v>
      </c>
      <c r="Q63" s="348"/>
      <c r="AT63" s="91">
        <v>122</v>
      </c>
      <c r="AU63" s="243" t="s">
        <v>24</v>
      </c>
      <c r="AV63" s="245" t="s">
        <v>1723</v>
      </c>
      <c r="AW63" s="243" t="s">
        <v>1724</v>
      </c>
      <c r="AX63" s="210">
        <v>40896</v>
      </c>
    </row>
    <row r="64" spans="1:50">
      <c r="A64" s="376" t="s">
        <v>673</v>
      </c>
      <c r="B64" s="376" t="s">
        <v>1249</v>
      </c>
      <c r="C64" s="376">
        <f>SUM(D64:M64)</f>
        <v>21</v>
      </c>
      <c r="D64" s="376"/>
      <c r="E64" s="376"/>
      <c r="F64" s="376"/>
      <c r="G64" s="376">
        <v>8</v>
      </c>
      <c r="H64" s="295"/>
      <c r="I64" s="376"/>
      <c r="J64" s="376"/>
      <c r="K64" s="375"/>
      <c r="L64" s="375"/>
      <c r="M64" s="375">
        <v>13</v>
      </c>
      <c r="AT64" s="91">
        <v>123</v>
      </c>
      <c r="AU64" s="243" t="s">
        <v>1536</v>
      </c>
      <c r="AV64" s="245" t="s">
        <v>1692</v>
      </c>
      <c r="AW64" s="243" t="s">
        <v>1725</v>
      </c>
      <c r="AX64" s="210">
        <v>40894</v>
      </c>
    </row>
    <row r="65" spans="1:50">
      <c r="A65" s="376" t="s">
        <v>673</v>
      </c>
      <c r="B65" s="299" t="s">
        <v>1687</v>
      </c>
      <c r="C65" s="376">
        <f>SUM(D65:M65)</f>
        <v>7</v>
      </c>
      <c r="D65" s="376"/>
      <c r="E65" s="376"/>
      <c r="F65" s="376"/>
      <c r="G65" s="376"/>
      <c r="H65" s="376"/>
      <c r="I65" s="376"/>
      <c r="J65" s="376"/>
      <c r="K65" s="375"/>
      <c r="L65" s="375"/>
      <c r="M65" s="375">
        <v>7</v>
      </c>
      <c r="AT65" s="91">
        <v>124</v>
      </c>
      <c r="AU65" s="243" t="s">
        <v>273</v>
      </c>
      <c r="AV65" s="245" t="s">
        <v>1726</v>
      </c>
      <c r="AW65" s="243" t="s">
        <v>1727</v>
      </c>
      <c r="AX65" s="210">
        <v>40893</v>
      </c>
    </row>
    <row r="66" spans="1:50" ht="15.75">
      <c r="A66" s="1023" t="s">
        <v>671</v>
      </c>
      <c r="B66" s="1024"/>
      <c r="C66" s="397">
        <f>SUM(C3:C65)</f>
        <v>6155</v>
      </c>
      <c r="N66" s="280"/>
      <c r="AT66" s="91">
        <v>125</v>
      </c>
      <c r="AU66" s="243" t="s">
        <v>28</v>
      </c>
      <c r="AV66" s="245" t="s">
        <v>163</v>
      </c>
      <c r="AW66" s="243" t="s">
        <v>1728</v>
      </c>
      <c r="AX66" s="210">
        <v>40854</v>
      </c>
    </row>
    <row r="67" spans="1:50">
      <c r="A67" s="319"/>
      <c r="B67" s="319"/>
      <c r="C67" s="319"/>
      <c r="D67" s="319"/>
      <c r="E67" s="319"/>
      <c r="F67" s="319"/>
      <c r="G67" s="319"/>
      <c r="H67" s="319"/>
      <c r="I67" s="319"/>
      <c r="J67" s="319"/>
      <c r="K67" s="319"/>
      <c r="L67" s="319"/>
      <c r="M67" s="280"/>
      <c r="N67" s="280"/>
      <c r="Q67" s="316"/>
      <c r="AT67" s="91">
        <v>126</v>
      </c>
      <c r="AU67" s="243" t="s">
        <v>1729</v>
      </c>
      <c r="AV67" s="245" t="s">
        <v>341</v>
      </c>
      <c r="AW67" s="243" t="s">
        <v>1730</v>
      </c>
      <c r="AX67" s="210">
        <v>40858</v>
      </c>
    </row>
    <row r="68" spans="1:50">
      <c r="A68" s="319"/>
      <c r="B68" s="333"/>
      <c r="C68" s="319"/>
      <c r="D68" s="319"/>
      <c r="E68" s="319"/>
      <c r="F68" s="319"/>
      <c r="G68" s="319"/>
      <c r="H68" s="319"/>
      <c r="I68" s="319"/>
      <c r="J68" s="319"/>
      <c r="K68" s="319"/>
      <c r="L68" s="319"/>
      <c r="M68" s="280"/>
      <c r="N68" s="280"/>
      <c r="Q68" s="348"/>
      <c r="AT68" s="91">
        <v>127</v>
      </c>
      <c r="AU68" s="243" t="s">
        <v>24</v>
      </c>
      <c r="AV68" s="245" t="s">
        <v>1731</v>
      </c>
      <c r="AW68" s="243" t="s">
        <v>1732</v>
      </c>
      <c r="AX68" s="210">
        <v>40886</v>
      </c>
    </row>
    <row r="69" spans="1:50">
      <c r="A69" s="319"/>
      <c r="B69" s="320"/>
      <c r="C69" s="319"/>
      <c r="D69" s="319"/>
      <c r="E69" s="319"/>
      <c r="F69" s="319"/>
      <c r="G69" s="319"/>
      <c r="H69" s="319"/>
      <c r="I69" s="319"/>
      <c r="J69" s="319"/>
      <c r="K69" s="319"/>
      <c r="L69" s="319"/>
      <c r="M69" s="280"/>
      <c r="N69" s="280"/>
      <c r="Q69" s="348"/>
      <c r="AT69" s="91">
        <v>128</v>
      </c>
      <c r="AU69" s="243" t="s">
        <v>24</v>
      </c>
      <c r="AV69" s="245" t="s">
        <v>1731</v>
      </c>
      <c r="AW69" s="243" t="s">
        <v>1732</v>
      </c>
      <c r="AX69" s="210">
        <v>40886</v>
      </c>
    </row>
    <row r="70" spans="1:50">
      <c r="A70" s="319"/>
      <c r="B70" s="319"/>
      <c r="C70" s="319"/>
      <c r="D70" s="319"/>
      <c r="E70" s="319"/>
      <c r="F70" s="319"/>
      <c r="G70" s="319"/>
      <c r="H70" s="319"/>
      <c r="I70" s="319"/>
      <c r="J70" s="319"/>
      <c r="K70" s="319"/>
      <c r="L70" s="319"/>
      <c r="M70" s="280"/>
      <c r="N70" s="280"/>
      <c r="AT70" s="91">
        <v>129</v>
      </c>
      <c r="AU70" s="243" t="s">
        <v>24</v>
      </c>
      <c r="AV70" s="245" t="s">
        <v>1731</v>
      </c>
      <c r="AW70" s="243" t="s">
        <v>1732</v>
      </c>
      <c r="AX70" s="210">
        <v>40886</v>
      </c>
    </row>
    <row r="71" spans="1:50">
      <c r="A71" s="319"/>
      <c r="B71" s="319"/>
      <c r="C71" s="319"/>
      <c r="D71" s="319"/>
      <c r="E71" s="319"/>
      <c r="F71" s="319"/>
      <c r="G71" s="320"/>
      <c r="H71" s="319"/>
      <c r="I71" s="319"/>
      <c r="J71" s="319"/>
      <c r="K71" s="319"/>
      <c r="L71" s="319"/>
      <c r="M71" s="280"/>
      <c r="N71" s="280"/>
      <c r="AT71" s="91">
        <v>130</v>
      </c>
      <c r="AU71" s="243" t="s">
        <v>175</v>
      </c>
      <c r="AV71" s="245" t="s">
        <v>1115</v>
      </c>
      <c r="AW71" s="243" t="s">
        <v>1733</v>
      </c>
      <c r="AX71" s="210">
        <v>40872</v>
      </c>
    </row>
    <row r="72" spans="1:50">
      <c r="A72" s="319"/>
      <c r="B72" s="333"/>
      <c r="C72" s="319"/>
      <c r="D72" s="319"/>
      <c r="E72" s="319"/>
      <c r="F72" s="319"/>
      <c r="G72" s="319"/>
      <c r="H72" s="319"/>
      <c r="I72" s="319"/>
      <c r="J72" s="319"/>
      <c r="K72" s="319"/>
      <c r="L72" s="319"/>
      <c r="M72" s="280"/>
      <c r="N72" s="280"/>
      <c r="Q72" s="348"/>
      <c r="AT72" s="91">
        <v>131</v>
      </c>
      <c r="AU72" s="243" t="s">
        <v>262</v>
      </c>
      <c r="AV72" s="245" t="s">
        <v>1734</v>
      </c>
      <c r="AW72" s="243" t="s">
        <v>782</v>
      </c>
      <c r="AX72" s="210">
        <v>40893</v>
      </c>
    </row>
    <row r="73" spans="1:50">
      <c r="A73" s="319"/>
      <c r="B73" s="319"/>
      <c r="C73" s="319"/>
      <c r="D73" s="319"/>
      <c r="E73" s="319"/>
      <c r="F73" s="319"/>
      <c r="G73" s="319"/>
      <c r="H73" s="319"/>
      <c r="I73" s="319"/>
      <c r="J73" s="319"/>
      <c r="K73" s="319"/>
      <c r="L73" s="319"/>
      <c r="M73" s="280"/>
      <c r="N73" s="280"/>
      <c r="AT73" s="91">
        <v>132</v>
      </c>
      <c r="AU73" s="243" t="s">
        <v>262</v>
      </c>
      <c r="AV73" s="245" t="s">
        <v>1735</v>
      </c>
      <c r="AW73" s="243" t="s">
        <v>1736</v>
      </c>
      <c r="AX73" s="210">
        <v>40893</v>
      </c>
    </row>
    <row r="74" spans="1:50">
      <c r="A74" s="280"/>
      <c r="B74" s="280"/>
      <c r="C74" s="280"/>
      <c r="D74" s="280"/>
      <c r="E74" s="280"/>
      <c r="F74" s="280"/>
      <c r="G74" s="280"/>
      <c r="H74" s="280"/>
      <c r="I74" s="280"/>
      <c r="J74" s="280"/>
      <c r="K74" s="280"/>
      <c r="L74" s="280"/>
      <c r="M74" s="280"/>
      <c r="N74" s="280"/>
      <c r="AT74" s="91">
        <v>133</v>
      </c>
      <c r="AU74" s="243" t="s">
        <v>1737</v>
      </c>
      <c r="AV74" s="245" t="s">
        <v>1738</v>
      </c>
      <c r="AW74" s="243" t="s">
        <v>1739</v>
      </c>
      <c r="AX74" s="210">
        <v>40872</v>
      </c>
    </row>
    <row r="75" spans="1:50">
      <c r="A75" s="280"/>
      <c r="B75" s="280"/>
      <c r="C75" s="280"/>
      <c r="D75" s="280"/>
      <c r="E75" s="280"/>
      <c r="F75" s="280"/>
      <c r="G75" s="280"/>
      <c r="H75" s="280"/>
      <c r="I75" s="280"/>
      <c r="J75" s="280"/>
      <c r="K75" s="280"/>
      <c r="L75" s="280"/>
      <c r="M75" s="280"/>
      <c r="N75" s="280"/>
      <c r="AT75" s="91">
        <v>134</v>
      </c>
      <c r="AU75" s="243" t="s">
        <v>249</v>
      </c>
      <c r="AV75" s="245" t="s">
        <v>1740</v>
      </c>
      <c r="AW75" s="243" t="s">
        <v>1741</v>
      </c>
      <c r="AX75" s="210">
        <v>40890</v>
      </c>
    </row>
    <row r="76" spans="1:50" ht="15.75" thickBot="1">
      <c r="A76" s="411"/>
      <c r="B76" s="411"/>
      <c r="C76" s="411"/>
      <c r="D76" s="411"/>
      <c r="E76" s="411"/>
      <c r="F76" s="411"/>
      <c r="G76" s="411"/>
      <c r="H76" s="411"/>
      <c r="I76" s="411"/>
      <c r="J76" s="411"/>
      <c r="K76" s="411"/>
      <c r="L76" s="411"/>
      <c r="M76" s="411"/>
      <c r="N76" s="280"/>
      <c r="Q76" s="349"/>
      <c r="AT76" s="91">
        <v>135</v>
      </c>
      <c r="AU76" s="243" t="s">
        <v>249</v>
      </c>
      <c r="AV76" s="245" t="s">
        <v>1740</v>
      </c>
      <c r="AW76" s="243" t="s">
        <v>1741</v>
      </c>
      <c r="AX76" s="210">
        <v>40890</v>
      </c>
    </row>
    <row r="77" spans="1:50">
      <c r="A77" s="335"/>
      <c r="B77" s="412"/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5"/>
      <c r="N77" s="280"/>
      <c r="AT77" s="91">
        <v>136</v>
      </c>
      <c r="AU77" s="243" t="s">
        <v>262</v>
      </c>
      <c r="AV77" s="245" t="s">
        <v>1734</v>
      </c>
      <c r="AW77" s="243" t="s">
        <v>782</v>
      </c>
      <c r="AX77" s="210">
        <v>40885</v>
      </c>
    </row>
    <row r="78" spans="1:50">
      <c r="A78" s="335"/>
      <c r="B78" s="412"/>
      <c r="C78" s="335"/>
      <c r="D78" s="335"/>
      <c r="E78" s="335"/>
      <c r="F78" s="335"/>
      <c r="G78" s="335"/>
      <c r="H78" s="335"/>
      <c r="I78" s="335"/>
      <c r="J78" s="335"/>
      <c r="K78" s="335"/>
      <c r="L78" s="335"/>
      <c r="M78" s="335"/>
      <c r="N78" s="280"/>
      <c r="AT78" s="91">
        <v>137</v>
      </c>
      <c r="AU78" s="243" t="s">
        <v>20</v>
      </c>
      <c r="AV78" s="245" t="s">
        <v>834</v>
      </c>
      <c r="AW78" s="243" t="s">
        <v>1716</v>
      </c>
      <c r="AX78" s="210">
        <v>40894</v>
      </c>
    </row>
    <row r="79" spans="1:50">
      <c r="A79" s="335"/>
      <c r="B79" s="412"/>
      <c r="C79" s="335"/>
      <c r="D79" s="335"/>
      <c r="E79" s="335"/>
      <c r="F79" s="335"/>
      <c r="G79" s="335"/>
      <c r="H79" s="335"/>
      <c r="I79" s="335"/>
      <c r="J79" s="335"/>
      <c r="K79" s="335"/>
      <c r="L79" s="335"/>
      <c r="M79" s="335"/>
      <c r="N79" s="280"/>
      <c r="AT79" s="91">
        <v>138</v>
      </c>
      <c r="AU79" s="243" t="s">
        <v>114</v>
      </c>
      <c r="AV79" s="245" t="s">
        <v>1431</v>
      </c>
      <c r="AW79" s="243" t="s">
        <v>1432</v>
      </c>
      <c r="AX79" s="210">
        <v>40894</v>
      </c>
    </row>
    <row r="80" spans="1:50">
      <c r="A80" s="335"/>
      <c r="B80" s="412"/>
      <c r="C80" s="335"/>
      <c r="D80" s="335"/>
      <c r="E80" s="335"/>
      <c r="F80" s="335"/>
      <c r="G80" s="335"/>
      <c r="H80" s="335"/>
      <c r="I80" s="335"/>
      <c r="J80" s="335"/>
      <c r="K80" s="335"/>
      <c r="L80" s="335"/>
      <c r="M80" s="335"/>
      <c r="N80" s="280"/>
      <c r="AT80" s="91">
        <v>139</v>
      </c>
      <c r="AU80" s="243" t="s">
        <v>114</v>
      </c>
      <c r="AV80" s="245" t="s">
        <v>1431</v>
      </c>
      <c r="AW80" s="243" t="s">
        <v>1432</v>
      </c>
      <c r="AX80" s="210">
        <v>40894</v>
      </c>
    </row>
    <row r="81" spans="1:50">
      <c r="A81" s="335"/>
      <c r="B81" s="412"/>
      <c r="C81" s="335"/>
      <c r="D81" s="335"/>
      <c r="E81" s="335"/>
      <c r="F81" s="335"/>
      <c r="G81" s="335"/>
      <c r="H81" s="335"/>
      <c r="I81" s="335"/>
      <c r="J81" s="335"/>
      <c r="K81" s="335"/>
      <c r="L81" s="335"/>
      <c r="M81" s="335"/>
      <c r="N81" s="280"/>
      <c r="AT81" s="91">
        <v>140</v>
      </c>
      <c r="AU81" s="243" t="s">
        <v>24</v>
      </c>
      <c r="AV81" s="245" t="s">
        <v>135</v>
      </c>
      <c r="AW81" s="243" t="s">
        <v>1379</v>
      </c>
      <c r="AX81" s="210">
        <v>40886</v>
      </c>
    </row>
    <row r="82" spans="1:50" ht="15.75" thickBot="1">
      <c r="A82" s="335"/>
      <c r="B82" s="412"/>
      <c r="C82" s="335"/>
      <c r="D82" s="335"/>
      <c r="E82" s="335"/>
      <c r="F82" s="335"/>
      <c r="G82" s="335"/>
      <c r="H82" s="335"/>
      <c r="I82" s="335"/>
      <c r="J82" s="335"/>
      <c r="K82" s="335"/>
      <c r="L82" s="335"/>
      <c r="M82" s="335"/>
      <c r="N82" s="280"/>
      <c r="AT82" s="100">
        <v>141</v>
      </c>
      <c r="AU82" s="247" t="s">
        <v>273</v>
      </c>
      <c r="AV82" s="248" t="s">
        <v>215</v>
      </c>
      <c r="AW82" s="247" t="s">
        <v>1742</v>
      </c>
      <c r="AX82" s="211">
        <v>40889</v>
      </c>
    </row>
    <row r="83" spans="1:50">
      <c r="A83" s="335"/>
      <c r="B83" s="412"/>
      <c r="C83" s="335"/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280"/>
    </row>
    <row r="84" spans="1:50">
      <c r="A84" s="335"/>
      <c r="B84" s="412"/>
      <c r="C84" s="335"/>
      <c r="D84" s="335"/>
      <c r="E84" s="335"/>
      <c r="F84" s="335"/>
      <c r="G84" s="335"/>
      <c r="H84" s="335"/>
      <c r="I84" s="335"/>
      <c r="J84" s="335"/>
      <c r="K84" s="335"/>
      <c r="L84" s="335"/>
      <c r="M84" s="335"/>
      <c r="N84" s="280"/>
    </row>
    <row r="85" spans="1:50">
      <c r="A85" s="335"/>
      <c r="B85" s="412"/>
      <c r="C85" s="335"/>
      <c r="D85" s="335"/>
      <c r="E85" s="335"/>
      <c r="F85" s="335"/>
      <c r="G85" s="335"/>
      <c r="H85" s="335"/>
      <c r="I85" s="335"/>
      <c r="J85" s="335"/>
      <c r="K85" s="335"/>
      <c r="L85" s="335"/>
      <c r="M85" s="335"/>
      <c r="N85" s="280"/>
    </row>
    <row r="86" spans="1:50">
      <c r="A86" s="335"/>
      <c r="B86" s="412"/>
      <c r="C86" s="335"/>
      <c r="D86" s="335"/>
      <c r="E86" s="335"/>
      <c r="F86" s="335"/>
      <c r="G86" s="335"/>
      <c r="H86" s="335"/>
      <c r="I86" s="335"/>
      <c r="J86" s="335"/>
      <c r="K86" s="335"/>
      <c r="L86" s="335"/>
      <c r="M86" s="335"/>
      <c r="N86" s="280"/>
    </row>
    <row r="87" spans="1:50">
      <c r="A87" s="335"/>
      <c r="B87" s="412"/>
      <c r="C87" s="335"/>
      <c r="D87" s="335"/>
      <c r="E87" s="335"/>
      <c r="F87" s="335"/>
      <c r="G87" s="335"/>
      <c r="H87" s="335"/>
      <c r="I87" s="335"/>
      <c r="J87" s="335"/>
      <c r="K87" s="335"/>
      <c r="L87" s="335"/>
      <c r="M87" s="335"/>
      <c r="N87" s="280"/>
    </row>
    <row r="88" spans="1:50">
      <c r="A88" s="335"/>
      <c r="B88" s="412"/>
      <c r="C88" s="335"/>
      <c r="D88" s="335"/>
      <c r="E88" s="335"/>
      <c r="F88" s="335"/>
      <c r="G88" s="335"/>
      <c r="H88" s="335"/>
      <c r="I88" s="335"/>
      <c r="J88" s="335"/>
      <c r="K88" s="335"/>
      <c r="L88" s="335"/>
      <c r="M88" s="335"/>
      <c r="N88" s="280"/>
    </row>
    <row r="89" spans="1:50">
      <c r="A89" s="335"/>
      <c r="B89" s="412"/>
      <c r="C89" s="335"/>
      <c r="D89" s="335"/>
      <c r="E89" s="335"/>
      <c r="F89" s="335"/>
      <c r="G89" s="335"/>
      <c r="H89" s="335"/>
      <c r="I89" s="335"/>
      <c r="J89" s="335"/>
      <c r="K89" s="335"/>
      <c r="L89" s="335"/>
      <c r="M89" s="335"/>
      <c r="N89" s="280"/>
    </row>
    <row r="90" spans="1:50">
      <c r="A90" s="335"/>
      <c r="B90" s="412"/>
      <c r="C90" s="335"/>
      <c r="D90" s="335"/>
      <c r="E90" s="335"/>
      <c r="F90" s="335"/>
      <c r="G90" s="335"/>
      <c r="H90" s="335"/>
      <c r="I90" s="335"/>
      <c r="J90" s="335"/>
      <c r="K90" s="335"/>
      <c r="L90" s="335"/>
      <c r="M90" s="335"/>
      <c r="N90" s="280"/>
    </row>
    <row r="91" spans="1:50">
      <c r="A91" s="335"/>
      <c r="B91" s="412"/>
      <c r="C91" s="335"/>
      <c r="D91" s="335"/>
      <c r="E91" s="335"/>
      <c r="F91" s="335"/>
      <c r="G91" s="335"/>
      <c r="H91" s="335"/>
      <c r="I91" s="335"/>
      <c r="J91" s="335"/>
      <c r="K91" s="335"/>
      <c r="L91" s="335"/>
      <c r="M91" s="335"/>
      <c r="N91" s="280"/>
    </row>
    <row r="92" spans="1:50">
      <c r="A92" s="335"/>
      <c r="B92" s="412"/>
      <c r="C92" s="335"/>
      <c r="D92" s="335"/>
      <c r="E92" s="335"/>
      <c r="F92" s="335"/>
      <c r="G92" s="335"/>
      <c r="H92" s="335"/>
      <c r="I92" s="335"/>
      <c r="J92" s="335"/>
      <c r="K92" s="335"/>
      <c r="L92" s="335"/>
      <c r="M92" s="335"/>
      <c r="N92" s="280"/>
    </row>
    <row r="93" spans="1:50">
      <c r="A93" s="335"/>
      <c r="B93" s="412"/>
      <c r="C93" s="335"/>
      <c r="D93" s="335"/>
      <c r="E93" s="335"/>
      <c r="F93" s="335"/>
      <c r="G93" s="335"/>
      <c r="H93" s="335"/>
      <c r="I93" s="335"/>
      <c r="J93" s="335"/>
      <c r="K93" s="335"/>
      <c r="L93" s="335"/>
      <c r="M93" s="335"/>
      <c r="N93" s="280"/>
    </row>
    <row r="94" spans="1:50">
      <c r="A94" s="335"/>
      <c r="B94" s="336"/>
      <c r="C94" s="335"/>
      <c r="D94" s="335"/>
      <c r="E94" s="335"/>
      <c r="F94" s="335"/>
      <c r="G94" s="335"/>
      <c r="H94" s="335"/>
      <c r="I94" s="335"/>
      <c r="J94" s="335"/>
      <c r="K94" s="335"/>
      <c r="L94" s="335"/>
      <c r="M94" s="335"/>
      <c r="N94" s="280"/>
    </row>
    <row r="95" spans="1:50">
      <c r="A95" s="335"/>
      <c r="B95" s="412"/>
      <c r="C95" s="335"/>
      <c r="D95" s="335"/>
      <c r="E95" s="335"/>
      <c r="F95" s="335"/>
      <c r="G95" s="335"/>
      <c r="H95" s="335"/>
      <c r="I95" s="335"/>
      <c r="J95" s="335"/>
      <c r="K95" s="335"/>
      <c r="L95" s="335"/>
      <c r="M95" s="335"/>
      <c r="N95" s="280"/>
    </row>
    <row r="96" spans="1:50">
      <c r="A96" s="335"/>
      <c r="B96" s="412"/>
      <c r="C96" s="335"/>
      <c r="D96" s="335"/>
      <c r="E96" s="335"/>
      <c r="F96" s="335"/>
      <c r="G96" s="335"/>
      <c r="H96" s="335"/>
      <c r="I96" s="335"/>
      <c r="J96" s="335"/>
      <c r="K96" s="335"/>
      <c r="L96" s="335"/>
      <c r="M96" s="335"/>
      <c r="N96" s="280"/>
    </row>
    <row r="97" spans="1:14">
      <c r="A97" s="335"/>
      <c r="B97" s="412"/>
      <c r="C97" s="335"/>
      <c r="D97" s="335"/>
      <c r="E97" s="335"/>
      <c r="F97" s="335"/>
      <c r="G97" s="335"/>
      <c r="H97" s="335"/>
      <c r="I97" s="335"/>
      <c r="J97" s="335"/>
      <c r="K97" s="335"/>
      <c r="L97" s="335"/>
      <c r="M97" s="335"/>
      <c r="N97" s="280"/>
    </row>
    <row r="98" spans="1:14">
      <c r="A98" s="280"/>
      <c r="B98" s="280"/>
      <c r="C98" s="280"/>
      <c r="D98" s="280"/>
      <c r="E98" s="280"/>
      <c r="F98" s="280"/>
      <c r="G98" s="280"/>
      <c r="H98" s="280"/>
      <c r="I98" s="280"/>
      <c r="J98" s="280"/>
      <c r="K98" s="280"/>
      <c r="L98" s="280"/>
      <c r="M98" s="280"/>
      <c r="N98" s="280"/>
    </row>
    <row r="99" spans="1:14">
      <c r="A99" s="280"/>
      <c r="B99" s="280"/>
      <c r="C99" s="280"/>
      <c r="D99" s="280"/>
      <c r="E99" s="280"/>
      <c r="F99" s="280"/>
      <c r="G99" s="280"/>
      <c r="H99" s="280"/>
      <c r="I99" s="280"/>
      <c r="J99" s="280"/>
      <c r="K99" s="280"/>
      <c r="L99" s="280"/>
      <c r="M99" s="280"/>
      <c r="N99" s="280"/>
    </row>
    <row r="100" spans="1:14">
      <c r="A100" s="279"/>
      <c r="B100" s="279"/>
      <c r="C100" s="280"/>
      <c r="D100" s="279"/>
      <c r="E100" s="280"/>
      <c r="F100" s="280"/>
      <c r="G100" s="280"/>
      <c r="H100" s="280"/>
      <c r="I100" s="280"/>
      <c r="J100" s="280"/>
      <c r="K100" s="280"/>
      <c r="L100" s="280"/>
      <c r="M100" s="280"/>
      <c r="N100" s="280"/>
    </row>
    <row r="101" spans="1:14">
      <c r="A101" s="319"/>
      <c r="B101" s="91"/>
      <c r="C101" s="280"/>
      <c r="D101" s="280"/>
      <c r="E101" s="280"/>
      <c r="F101" s="280"/>
      <c r="G101" s="280"/>
      <c r="H101" s="280"/>
      <c r="I101" s="280"/>
      <c r="J101" s="280"/>
      <c r="K101" s="280"/>
      <c r="L101" s="280"/>
      <c r="M101" s="280"/>
      <c r="N101" s="280"/>
    </row>
    <row r="102" spans="1:14">
      <c r="A102" s="319"/>
      <c r="B102" s="91"/>
      <c r="C102" s="280"/>
      <c r="D102" s="280"/>
      <c r="E102" s="280"/>
      <c r="F102" s="280"/>
      <c r="G102" s="280"/>
      <c r="H102" s="280"/>
      <c r="I102" s="280"/>
      <c r="J102" s="280"/>
      <c r="K102" s="280"/>
      <c r="L102" s="280"/>
      <c r="M102" s="280"/>
      <c r="N102" s="280"/>
    </row>
    <row r="103" spans="1:14">
      <c r="A103" s="319"/>
      <c r="B103" s="91"/>
      <c r="C103" s="280"/>
      <c r="D103" s="280"/>
      <c r="E103" s="280"/>
      <c r="F103" s="280"/>
      <c r="G103" s="280"/>
      <c r="H103" s="280"/>
      <c r="I103" s="280"/>
      <c r="J103" s="280"/>
      <c r="K103" s="280"/>
      <c r="L103" s="280"/>
      <c r="M103" s="280"/>
      <c r="N103" s="280"/>
    </row>
    <row r="104" spans="1:14">
      <c r="A104" s="319"/>
      <c r="B104" s="91"/>
      <c r="C104" s="280"/>
      <c r="D104" s="280"/>
      <c r="E104" s="280"/>
      <c r="F104" s="280"/>
      <c r="G104" s="280"/>
      <c r="H104" s="280"/>
      <c r="I104" s="280"/>
      <c r="J104" s="280"/>
      <c r="K104" s="280"/>
      <c r="L104" s="280"/>
      <c r="M104" s="280"/>
      <c r="N104" s="280"/>
    </row>
    <row r="105" spans="1:14">
      <c r="A105" s="319"/>
      <c r="B105" s="91"/>
      <c r="C105" s="280"/>
      <c r="D105" s="280"/>
      <c r="E105" s="280"/>
      <c r="F105" s="280"/>
      <c r="G105" s="280"/>
      <c r="H105" s="280"/>
      <c r="I105" s="280"/>
      <c r="J105" s="280"/>
      <c r="K105" s="280"/>
      <c r="L105" s="280"/>
      <c r="M105" s="280"/>
      <c r="N105" s="280"/>
    </row>
    <row r="106" spans="1:14">
      <c r="A106" s="319"/>
      <c r="B106" s="91"/>
      <c r="C106" s="280"/>
      <c r="D106" s="280"/>
      <c r="E106" s="280"/>
      <c r="F106" s="280"/>
      <c r="G106" s="280"/>
      <c r="H106" s="280"/>
      <c r="I106" s="280"/>
      <c r="J106" s="280"/>
      <c r="K106" s="280"/>
      <c r="L106" s="280"/>
      <c r="M106" s="280"/>
      <c r="N106" s="280"/>
    </row>
    <row r="107" spans="1:14">
      <c r="A107" s="319"/>
      <c r="B107" s="91"/>
      <c r="C107" s="280"/>
      <c r="D107" s="280"/>
      <c r="E107" s="280"/>
      <c r="F107" s="280"/>
      <c r="G107" s="280"/>
      <c r="H107" s="280"/>
      <c r="I107" s="280"/>
      <c r="J107" s="280"/>
      <c r="K107" s="280"/>
      <c r="L107" s="280"/>
      <c r="M107" s="280"/>
      <c r="N107" s="280"/>
    </row>
    <row r="108" spans="1:14">
      <c r="A108" s="319"/>
      <c r="B108" s="91"/>
      <c r="C108" s="280"/>
      <c r="D108" s="280"/>
      <c r="E108" s="280"/>
      <c r="F108" s="280"/>
      <c r="G108" s="280"/>
      <c r="H108" s="280"/>
      <c r="I108" s="280"/>
      <c r="J108" s="280"/>
      <c r="K108" s="280"/>
      <c r="L108" s="280"/>
      <c r="M108" s="280"/>
      <c r="N108" s="280"/>
    </row>
    <row r="109" spans="1:14">
      <c r="A109" s="319"/>
      <c r="B109" s="319"/>
      <c r="C109" s="280"/>
      <c r="D109" s="280"/>
      <c r="E109" s="280"/>
      <c r="F109" s="280"/>
      <c r="G109" s="280"/>
      <c r="H109" s="280"/>
      <c r="I109" s="280"/>
      <c r="J109" s="280"/>
      <c r="K109" s="280"/>
      <c r="L109" s="280"/>
      <c r="M109" s="280"/>
      <c r="N109" s="280"/>
    </row>
    <row r="110" spans="1:14">
      <c r="A110" s="280"/>
      <c r="B110" s="280"/>
      <c r="C110" s="280"/>
      <c r="D110" s="280"/>
      <c r="E110" s="280"/>
      <c r="F110" s="280"/>
      <c r="G110" s="280"/>
      <c r="H110" s="280"/>
      <c r="I110" s="280"/>
      <c r="J110" s="280"/>
      <c r="K110" s="280"/>
      <c r="L110" s="280"/>
      <c r="M110" s="280"/>
      <c r="N110" s="280"/>
    </row>
  </sheetData>
  <sortState ref="Q3:S36">
    <sortCondition ref="Q3:Q36"/>
    <sortCondition ref="R3:R36"/>
  </sortState>
  <mergeCells count="8">
    <mergeCell ref="AZ1:BE1"/>
    <mergeCell ref="Q1:AF1"/>
    <mergeCell ref="A66:B66"/>
    <mergeCell ref="A1:O1"/>
    <mergeCell ref="AH1:AL1"/>
    <mergeCell ref="AN1:AR1"/>
    <mergeCell ref="AT1:AX1"/>
    <mergeCell ref="AH43:AI4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J199"/>
  <sheetViews>
    <sheetView topLeftCell="A19" zoomScale="115" zoomScaleNormal="115" workbookViewId="0">
      <selection activeCell="AJ90" sqref="AJ90"/>
    </sheetView>
  </sheetViews>
  <sheetFormatPr defaultRowHeight="15"/>
  <cols>
    <col min="1" max="1" width="13.42578125" style="224" bestFit="1" customWidth="1"/>
    <col min="2" max="2" width="35.140625" style="224" bestFit="1" customWidth="1"/>
    <col min="3" max="3" width="9.85546875" style="224" bestFit="1" customWidth="1"/>
    <col min="4" max="4" width="7.28515625" style="224" bestFit="1" customWidth="1"/>
    <col min="5" max="5" width="2.85546875" style="224" bestFit="1" customWidth="1"/>
    <col min="6" max="6" width="3.42578125" style="224" bestFit="1" customWidth="1"/>
    <col min="7" max="9" width="2.85546875" style="224" bestFit="1" customWidth="1"/>
    <col min="10" max="10" width="3.42578125" style="224" bestFit="1" customWidth="1"/>
    <col min="11" max="13" width="2.85546875" style="224" bestFit="1" customWidth="1"/>
    <col min="14" max="14" width="3.7109375" style="224" bestFit="1" customWidth="1"/>
    <col min="15" max="15" width="13.42578125" style="224" bestFit="1" customWidth="1"/>
    <col min="16" max="16" width="6.28515625" style="224" bestFit="1" customWidth="1"/>
    <col min="17" max="17" width="9.140625" style="322"/>
    <col min="18" max="18" width="14.140625" style="240" bestFit="1" customWidth="1"/>
    <col min="19" max="19" width="36.28515625" style="240" bestFit="1" customWidth="1"/>
    <col min="20" max="20" width="9.85546875" style="240" bestFit="1" customWidth="1"/>
    <col min="21" max="21" width="7.28515625" style="240" bestFit="1" customWidth="1"/>
    <col min="22" max="26" width="2.85546875" style="240" bestFit="1" customWidth="1"/>
    <col min="27" max="27" width="3.5703125" style="240" bestFit="1" customWidth="1"/>
    <col min="28" max="30" width="2.85546875" style="240" bestFit="1" customWidth="1"/>
    <col min="31" max="31" width="3.7109375" style="240" bestFit="1" customWidth="1"/>
    <col min="32" max="32" width="14.140625" style="240" bestFit="1" customWidth="1"/>
    <col min="33" max="33" width="6.28515625" style="240" bestFit="1" customWidth="1"/>
    <col min="34" max="34" width="9.140625" style="322"/>
    <col min="35" max="35" width="13" bestFit="1" customWidth="1"/>
    <col min="36" max="36" width="37" bestFit="1" customWidth="1"/>
    <col min="37" max="37" width="13.5703125" bestFit="1" customWidth="1"/>
    <col min="38" max="38" width="14" bestFit="1" customWidth="1"/>
    <col min="39" max="39" width="11.85546875" bestFit="1" customWidth="1"/>
    <col min="40" max="40" width="9.140625" style="322"/>
    <col min="46" max="46" width="9.140625" style="322"/>
    <col min="47" max="47" width="3.5703125" style="224" bestFit="1" customWidth="1"/>
    <col min="48" max="48" width="13.140625" style="224" bestFit="1" customWidth="1"/>
    <col min="49" max="49" width="24.140625" style="224" bestFit="1" customWidth="1"/>
    <col min="50" max="50" width="20.5703125" style="224" bestFit="1" customWidth="1"/>
    <col min="51" max="51" width="14" style="224" bestFit="1" customWidth="1"/>
    <col min="52" max="52" width="23.42578125" style="224" bestFit="1" customWidth="1"/>
    <col min="53" max="53" width="8.7109375" style="224" bestFit="1" customWidth="1"/>
    <col min="54" max="54" width="9.140625" style="322"/>
    <col min="55" max="55" width="3.5703125" style="27" bestFit="1" customWidth="1"/>
    <col min="56" max="56" width="14.140625" style="27" bestFit="1" customWidth="1"/>
    <col min="57" max="57" width="24.140625" style="27" bestFit="1" customWidth="1"/>
    <col min="58" max="58" width="20.85546875" style="27" bestFit="1" customWidth="1"/>
    <col min="59" max="59" width="14" style="27" bestFit="1" customWidth="1"/>
    <col min="60" max="60" width="36" style="27" bestFit="1" customWidth="1"/>
    <col min="61" max="61" width="8.7109375" style="27" bestFit="1" customWidth="1"/>
    <col min="62" max="62" width="9.140625" style="322"/>
  </cols>
  <sheetData>
    <row r="1" spans="1:61" ht="15.75" thickBot="1">
      <c r="A1" s="1031" t="s">
        <v>772</v>
      </c>
      <c r="B1" s="1031"/>
      <c r="C1" s="1031"/>
      <c r="D1" s="1031"/>
      <c r="E1" s="1031"/>
      <c r="F1" s="1031"/>
      <c r="G1" s="1031"/>
      <c r="H1" s="1031"/>
      <c r="I1" s="1031"/>
      <c r="J1" s="1031"/>
      <c r="K1" s="1031"/>
      <c r="L1" s="1031"/>
      <c r="M1" s="1031"/>
      <c r="N1" s="1031"/>
      <c r="O1" s="1031"/>
      <c r="P1" s="1031"/>
      <c r="Q1" s="323"/>
      <c r="R1" s="1032" t="s">
        <v>1499</v>
      </c>
      <c r="S1" s="1032"/>
      <c r="T1" s="1032"/>
      <c r="U1" s="1032"/>
      <c r="V1" s="1032"/>
      <c r="W1" s="1032"/>
      <c r="X1" s="1032"/>
      <c r="Y1" s="1032"/>
      <c r="Z1" s="1032"/>
      <c r="AA1" s="1032"/>
      <c r="AB1" s="1032"/>
      <c r="AC1" s="1032"/>
      <c r="AD1" s="1032"/>
      <c r="AE1" s="1032"/>
      <c r="AF1" s="1031"/>
      <c r="AG1" s="1031"/>
      <c r="AH1" s="323"/>
      <c r="AI1" s="1031" t="s">
        <v>773</v>
      </c>
      <c r="AJ1" s="1031"/>
      <c r="AK1" s="1031"/>
      <c r="AL1" s="1031"/>
      <c r="AM1" s="1031"/>
      <c r="AN1" s="323"/>
      <c r="AO1" s="1031" t="s">
        <v>774</v>
      </c>
      <c r="AP1" s="1031"/>
      <c r="AQ1" s="1031"/>
      <c r="AR1" s="1031"/>
      <c r="AS1" s="1031"/>
      <c r="AT1" s="323"/>
      <c r="AU1" s="1030" t="s">
        <v>775</v>
      </c>
      <c r="AV1" s="1030"/>
      <c r="AW1" s="1030"/>
      <c r="AX1" s="1030"/>
      <c r="AY1" s="1030"/>
      <c r="AZ1" s="1030"/>
      <c r="BA1" s="1030"/>
      <c r="BB1" s="323"/>
      <c r="BC1" s="1029" t="s">
        <v>810</v>
      </c>
      <c r="BD1" s="1029"/>
      <c r="BE1" s="1029"/>
      <c r="BF1" s="1029"/>
      <c r="BG1" s="1029"/>
      <c r="BH1" s="1029"/>
      <c r="BI1" s="1029"/>
    </row>
    <row r="2" spans="1:61" ht="15.75" thickBot="1">
      <c r="A2" s="259" t="s">
        <v>0</v>
      </c>
      <c r="B2" s="259" t="s">
        <v>1</v>
      </c>
      <c r="C2" s="368" t="s">
        <v>7</v>
      </c>
      <c r="D2" s="259" t="s">
        <v>2</v>
      </c>
      <c r="E2" s="259" t="s">
        <v>257</v>
      </c>
      <c r="F2" s="259" t="s">
        <v>313</v>
      </c>
      <c r="G2" s="259" t="s">
        <v>259</v>
      </c>
      <c r="H2" s="259" t="s">
        <v>197</v>
      </c>
      <c r="I2" s="259" t="s">
        <v>233</v>
      </c>
      <c r="J2" s="259" t="s">
        <v>314</v>
      </c>
      <c r="K2" s="259" t="s">
        <v>315</v>
      </c>
      <c r="L2" s="259" t="s">
        <v>263</v>
      </c>
      <c r="M2" s="259" t="s">
        <v>1498</v>
      </c>
      <c r="N2" s="259" t="s">
        <v>1497</v>
      </c>
      <c r="O2" s="360" t="s">
        <v>771</v>
      </c>
      <c r="P2" s="360" t="s">
        <v>678</v>
      </c>
      <c r="Q2" s="324"/>
      <c r="R2" s="88" t="s">
        <v>0</v>
      </c>
      <c r="S2" s="88" t="s">
        <v>1</v>
      </c>
      <c r="T2" s="88" t="s">
        <v>7</v>
      </c>
      <c r="U2" s="88" t="s">
        <v>2</v>
      </c>
      <c r="V2" s="274" t="s">
        <v>257</v>
      </c>
      <c r="W2" s="274" t="s">
        <v>313</v>
      </c>
      <c r="X2" s="274" t="s">
        <v>259</v>
      </c>
      <c r="Y2" s="274" t="s">
        <v>197</v>
      </c>
      <c r="Z2" s="274" t="s">
        <v>233</v>
      </c>
      <c r="AA2" s="274" t="s">
        <v>314</v>
      </c>
      <c r="AB2" s="274" t="s">
        <v>315</v>
      </c>
      <c r="AC2" s="274" t="s">
        <v>263</v>
      </c>
      <c r="AD2" s="274" t="s">
        <v>1498</v>
      </c>
      <c r="AE2" s="274" t="s">
        <v>1497</v>
      </c>
      <c r="AF2" s="360" t="s">
        <v>771</v>
      </c>
      <c r="AG2" s="360" t="s">
        <v>678</v>
      </c>
      <c r="AH2" s="324"/>
      <c r="AI2" s="134" t="s">
        <v>458</v>
      </c>
      <c r="AJ2" s="135" t="s">
        <v>1</v>
      </c>
      <c r="AK2" s="135" t="s">
        <v>750</v>
      </c>
      <c r="AL2" s="135" t="s">
        <v>459</v>
      </c>
      <c r="AM2" s="277" t="s">
        <v>4</v>
      </c>
      <c r="AN2" s="324"/>
      <c r="AO2" s="134" t="s">
        <v>458</v>
      </c>
      <c r="AP2" s="135" t="s">
        <v>1</v>
      </c>
      <c r="AQ2" s="135" t="s">
        <v>7</v>
      </c>
      <c r="AR2" s="135" t="s">
        <v>459</v>
      </c>
      <c r="AS2" s="277" t="s">
        <v>4</v>
      </c>
      <c r="AT2" s="324"/>
      <c r="AU2" s="223" t="s">
        <v>778</v>
      </c>
      <c r="AV2" s="223" t="s">
        <v>0</v>
      </c>
      <c r="AW2" s="223" t="s">
        <v>1</v>
      </c>
      <c r="AX2" s="223" t="s">
        <v>779</v>
      </c>
      <c r="AY2" s="1026" t="s">
        <v>403</v>
      </c>
      <c r="AZ2" s="1026"/>
      <c r="BA2" s="223" t="s">
        <v>4</v>
      </c>
      <c r="BB2" s="324"/>
      <c r="BC2" s="312" t="s">
        <v>778</v>
      </c>
      <c r="BD2" s="223" t="s">
        <v>0</v>
      </c>
      <c r="BE2" s="223" t="s">
        <v>1</v>
      </c>
      <c r="BF2" s="223" t="s">
        <v>779</v>
      </c>
      <c r="BG2" s="223" t="s">
        <v>1760</v>
      </c>
      <c r="BH2" s="223" t="s">
        <v>403</v>
      </c>
      <c r="BI2" s="313" t="s">
        <v>4</v>
      </c>
    </row>
    <row r="3" spans="1:61">
      <c r="A3" s="373" t="s">
        <v>672</v>
      </c>
      <c r="B3" s="84" t="s">
        <v>2139</v>
      </c>
      <c r="C3" s="373">
        <v>56</v>
      </c>
      <c r="D3" s="373"/>
      <c r="E3" s="373"/>
      <c r="F3" s="373">
        <v>56</v>
      </c>
      <c r="G3" s="373"/>
      <c r="H3" s="373"/>
      <c r="I3" s="373"/>
      <c r="J3" s="373"/>
      <c r="K3" s="373"/>
      <c r="L3" s="373"/>
      <c r="M3" s="373"/>
      <c r="N3" s="373"/>
      <c r="O3" s="358" t="s">
        <v>672</v>
      </c>
      <c r="P3" s="358">
        <f>SUM(C3:C7)</f>
        <v>141</v>
      </c>
      <c r="R3" s="401" t="s">
        <v>10</v>
      </c>
      <c r="S3" s="402" t="s">
        <v>2150</v>
      </c>
      <c r="T3" s="401">
        <v>2</v>
      </c>
      <c r="U3" s="368"/>
      <c r="V3" s="369"/>
      <c r="W3" s="369"/>
      <c r="X3" s="369"/>
      <c r="Y3" s="369"/>
      <c r="Z3" s="369"/>
      <c r="AA3" s="340">
        <v>2</v>
      </c>
      <c r="AB3" s="222"/>
      <c r="AC3" s="222"/>
      <c r="AD3" s="222"/>
      <c r="AE3" s="222"/>
      <c r="AF3" s="405" t="s">
        <v>10</v>
      </c>
      <c r="AG3" s="406">
        <f>SUM(T3:T7)</f>
        <v>243</v>
      </c>
      <c r="AI3" s="386" t="s">
        <v>1817</v>
      </c>
      <c r="AJ3" s="378" t="s">
        <v>2124</v>
      </c>
      <c r="AK3" s="380">
        <v>0.23</v>
      </c>
      <c r="AL3" s="386" t="s">
        <v>1824</v>
      </c>
      <c r="AM3" s="387">
        <v>40913</v>
      </c>
      <c r="AU3" s="91">
        <v>142</v>
      </c>
      <c r="AV3" s="243" t="s">
        <v>28</v>
      </c>
      <c r="AW3" s="245" t="s">
        <v>1542</v>
      </c>
      <c r="AX3" s="373"/>
      <c r="AY3" s="243" t="s">
        <v>1397</v>
      </c>
      <c r="AZ3" s="243" t="s">
        <v>2023</v>
      </c>
      <c r="BA3" s="210">
        <v>40889</v>
      </c>
      <c r="BC3" s="91">
        <v>354</v>
      </c>
      <c r="BD3" s="243" t="s">
        <v>24</v>
      </c>
      <c r="BE3" s="244" t="s">
        <v>1426</v>
      </c>
      <c r="BF3" s="243" t="s">
        <v>1379</v>
      </c>
      <c r="BG3" s="243" t="s">
        <v>1397</v>
      </c>
      <c r="BH3" s="243" t="s">
        <v>1419</v>
      </c>
      <c r="BI3" s="91"/>
    </row>
    <row r="4" spans="1:61">
      <c r="A4" s="373" t="s">
        <v>672</v>
      </c>
      <c r="B4" s="84" t="s">
        <v>2076</v>
      </c>
      <c r="C4" s="373">
        <v>14</v>
      </c>
      <c r="D4" s="373"/>
      <c r="E4" s="373"/>
      <c r="F4" s="373">
        <v>1</v>
      </c>
      <c r="G4" s="373"/>
      <c r="H4" s="373"/>
      <c r="I4" s="373"/>
      <c r="J4" s="373">
        <v>13</v>
      </c>
      <c r="K4" s="373"/>
      <c r="L4" s="373"/>
      <c r="M4" s="373"/>
      <c r="N4" s="373"/>
      <c r="O4" s="358" t="s">
        <v>677</v>
      </c>
      <c r="P4" s="358">
        <f>SUM(C8:C12)</f>
        <v>25</v>
      </c>
      <c r="R4" s="379" t="s">
        <v>10</v>
      </c>
      <c r="S4" s="245" t="s">
        <v>2151</v>
      </c>
      <c r="T4" s="379">
        <v>182</v>
      </c>
      <c r="U4" s="358"/>
      <c r="V4" s="91"/>
      <c r="W4" s="91"/>
      <c r="X4" s="91"/>
      <c r="Y4" s="91"/>
      <c r="Z4" s="91"/>
      <c r="AA4" s="91">
        <v>182</v>
      </c>
      <c r="AB4" s="358"/>
      <c r="AC4" s="358"/>
      <c r="AD4" s="358"/>
      <c r="AE4" s="358"/>
      <c r="AF4" s="407" t="s">
        <v>147</v>
      </c>
      <c r="AG4" s="406">
        <f>SUM(T8:T9)</f>
        <v>58</v>
      </c>
      <c r="AI4" s="377" t="s">
        <v>1817</v>
      </c>
      <c r="AJ4" s="378" t="s">
        <v>1786</v>
      </c>
      <c r="AK4" s="380">
        <v>1.9450000000000001</v>
      </c>
      <c r="AL4" s="382" t="s">
        <v>1818</v>
      </c>
      <c r="AM4" s="389">
        <v>40913</v>
      </c>
      <c r="AU4" s="91">
        <v>143</v>
      </c>
      <c r="AV4" s="243" t="s">
        <v>1536</v>
      </c>
      <c r="AW4" s="245" t="s">
        <v>1537</v>
      </c>
      <c r="AX4" s="91" t="s">
        <v>1538</v>
      </c>
      <c r="AY4" s="243" t="s">
        <v>1397</v>
      </c>
      <c r="AZ4" s="243" t="s">
        <v>1986</v>
      </c>
      <c r="BA4" s="363">
        <v>40878</v>
      </c>
      <c r="BC4" s="91">
        <v>355</v>
      </c>
      <c r="BD4" s="243" t="s">
        <v>24</v>
      </c>
      <c r="BE4" s="244" t="s">
        <v>1426</v>
      </c>
      <c r="BF4" s="243" t="s">
        <v>1379</v>
      </c>
      <c r="BG4" s="243" t="s">
        <v>1397</v>
      </c>
      <c r="BH4" s="243" t="s">
        <v>1419</v>
      </c>
      <c r="BI4" s="91"/>
    </row>
    <row r="5" spans="1:61">
      <c r="A5" s="373" t="s">
        <v>672</v>
      </c>
      <c r="B5" s="373" t="s">
        <v>1197</v>
      </c>
      <c r="C5" s="373">
        <v>1</v>
      </c>
      <c r="D5" s="373"/>
      <c r="E5" s="373"/>
      <c r="F5" s="373"/>
      <c r="G5" s="373"/>
      <c r="H5" s="373"/>
      <c r="I5" s="373"/>
      <c r="J5" s="373"/>
      <c r="K5" s="373"/>
      <c r="L5" s="373"/>
      <c r="M5" s="373">
        <v>1</v>
      </c>
      <c r="N5" s="373"/>
      <c r="O5" s="358" t="s">
        <v>674</v>
      </c>
      <c r="P5" s="358">
        <f>SUM(C13:C15)</f>
        <v>141</v>
      </c>
      <c r="R5" s="271" t="s">
        <v>10</v>
      </c>
      <c r="S5" s="366" t="s">
        <v>2152</v>
      </c>
      <c r="T5" s="367">
        <v>4</v>
      </c>
      <c r="U5" s="259"/>
      <c r="V5" s="279"/>
      <c r="W5" s="279"/>
      <c r="X5" s="279"/>
      <c r="Y5" s="279"/>
      <c r="Z5" s="279"/>
      <c r="AA5" s="353">
        <v>4</v>
      </c>
      <c r="AB5" s="358"/>
      <c r="AC5" s="358"/>
      <c r="AD5" s="358"/>
      <c r="AE5" s="358"/>
      <c r="AF5" s="407" t="s">
        <v>122</v>
      </c>
      <c r="AG5" s="406">
        <f>SUM(T10)</f>
        <v>67</v>
      </c>
      <c r="AI5" s="377" t="s">
        <v>1821</v>
      </c>
      <c r="AJ5" s="378" t="s">
        <v>1822</v>
      </c>
      <c r="AK5" s="380">
        <v>2.65</v>
      </c>
      <c r="AL5" s="377" t="s">
        <v>1823</v>
      </c>
      <c r="AM5" s="388">
        <v>40913</v>
      </c>
      <c r="AU5" s="91">
        <v>144</v>
      </c>
      <c r="AV5" s="243" t="s">
        <v>199</v>
      </c>
      <c r="AW5" s="245" t="s">
        <v>2024</v>
      </c>
      <c r="AX5" s="91" t="s">
        <v>2025</v>
      </c>
      <c r="AY5" s="91" t="s">
        <v>1928</v>
      </c>
      <c r="AZ5" s="91" t="s">
        <v>2026</v>
      </c>
      <c r="BA5" s="210">
        <v>40899</v>
      </c>
      <c r="BC5" s="91">
        <v>356</v>
      </c>
      <c r="BD5" s="243" t="s">
        <v>175</v>
      </c>
      <c r="BE5" s="244" t="s">
        <v>1423</v>
      </c>
      <c r="BF5" s="243" t="s">
        <v>1312</v>
      </c>
      <c r="BG5" s="243" t="s">
        <v>1397</v>
      </c>
      <c r="BH5" s="243" t="s">
        <v>1835</v>
      </c>
      <c r="BI5" s="91"/>
    </row>
    <row r="6" spans="1:61">
      <c r="A6" s="373" t="s">
        <v>672</v>
      </c>
      <c r="B6" s="373" t="s">
        <v>1199</v>
      </c>
      <c r="C6" s="373">
        <v>11</v>
      </c>
      <c r="D6" s="373"/>
      <c r="E6" s="373"/>
      <c r="F6" s="373">
        <v>11</v>
      </c>
      <c r="G6" s="373"/>
      <c r="H6" s="373"/>
      <c r="I6" s="373"/>
      <c r="J6" s="373"/>
      <c r="K6" s="373"/>
      <c r="L6" s="373"/>
      <c r="M6" s="373"/>
      <c r="N6" s="373"/>
      <c r="O6" s="358" t="s">
        <v>673</v>
      </c>
      <c r="P6" s="358">
        <f>SUM(C16:C19)</f>
        <v>45</v>
      </c>
      <c r="R6" s="379" t="s">
        <v>10</v>
      </c>
      <c r="S6" s="271" t="s">
        <v>2072</v>
      </c>
      <c r="T6" s="379">
        <v>37</v>
      </c>
      <c r="U6" s="259"/>
      <c r="V6" s="279"/>
      <c r="W6" s="279"/>
      <c r="X6" s="279"/>
      <c r="Y6" s="279"/>
      <c r="Z6" s="279"/>
      <c r="AA6" s="91">
        <v>37</v>
      </c>
      <c r="AB6" s="358"/>
      <c r="AC6" s="358"/>
      <c r="AD6" s="358"/>
      <c r="AE6" s="358"/>
      <c r="AF6" s="405" t="s">
        <v>401</v>
      </c>
      <c r="AG6" s="406">
        <f>SUM(T11:T12)</f>
        <v>38</v>
      </c>
      <c r="AI6" s="377" t="s">
        <v>114</v>
      </c>
      <c r="AJ6" s="378" t="s">
        <v>1819</v>
      </c>
      <c r="AK6" s="380">
        <v>0.44</v>
      </c>
      <c r="AL6" s="377" t="s">
        <v>1820</v>
      </c>
      <c r="AM6" s="388">
        <v>40913</v>
      </c>
      <c r="AU6" s="91">
        <v>145</v>
      </c>
      <c r="AV6" s="243" t="s">
        <v>1947</v>
      </c>
      <c r="AW6" s="245" t="s">
        <v>1934</v>
      </c>
      <c r="AX6" s="91" t="s">
        <v>2027</v>
      </c>
      <c r="AY6" s="91" t="s">
        <v>404</v>
      </c>
      <c r="AZ6" s="91" t="s">
        <v>1842</v>
      </c>
      <c r="BA6" s="210">
        <v>40883</v>
      </c>
      <c r="BC6" s="91">
        <v>357</v>
      </c>
      <c r="BD6" s="243" t="s">
        <v>175</v>
      </c>
      <c r="BE6" s="244" t="s">
        <v>1423</v>
      </c>
      <c r="BF6" s="243" t="s">
        <v>1312</v>
      </c>
      <c r="BG6" s="243" t="s">
        <v>1397</v>
      </c>
      <c r="BH6" s="243" t="s">
        <v>1835</v>
      </c>
      <c r="BI6" s="91"/>
    </row>
    <row r="7" spans="1:61" ht="15.75">
      <c r="A7" s="91" t="s">
        <v>672</v>
      </c>
      <c r="B7" s="108" t="s">
        <v>1523</v>
      </c>
      <c r="C7" s="373">
        <v>59</v>
      </c>
      <c r="D7" s="373"/>
      <c r="E7" s="373"/>
      <c r="F7" s="373">
        <v>59</v>
      </c>
      <c r="G7" s="373"/>
      <c r="H7" s="373"/>
      <c r="I7" s="373"/>
      <c r="J7" s="373"/>
      <c r="K7" s="373"/>
      <c r="L7" s="373"/>
      <c r="M7" s="373"/>
      <c r="N7" s="373"/>
      <c r="O7" s="397" t="s">
        <v>671</v>
      </c>
      <c r="P7" s="397">
        <f>SUM(P3:P6)</f>
        <v>352</v>
      </c>
      <c r="R7" s="379" t="s">
        <v>10</v>
      </c>
      <c r="S7" s="271" t="s">
        <v>2153</v>
      </c>
      <c r="T7" s="379">
        <v>18</v>
      </c>
      <c r="U7" s="259"/>
      <c r="V7" s="279"/>
      <c r="W7" s="279"/>
      <c r="X7" s="279"/>
      <c r="Y7" s="279"/>
      <c r="Z7" s="279"/>
      <c r="AA7" s="91">
        <v>18</v>
      </c>
      <c r="AB7" s="358"/>
      <c r="AC7" s="358"/>
      <c r="AD7" s="358"/>
      <c r="AE7" s="358"/>
      <c r="AF7" s="405" t="s">
        <v>2068</v>
      </c>
      <c r="AG7" s="406">
        <f>SUM(T13)</f>
        <v>18</v>
      </c>
      <c r="AI7" s="377" t="s">
        <v>199</v>
      </c>
      <c r="AJ7" s="378" t="s">
        <v>2108</v>
      </c>
      <c r="AK7" s="380">
        <v>2</v>
      </c>
      <c r="AL7" s="382" t="s">
        <v>1826</v>
      </c>
      <c r="AM7" s="389">
        <v>40913</v>
      </c>
      <c r="AU7" s="91">
        <v>146</v>
      </c>
      <c r="AV7" s="243" t="s">
        <v>114</v>
      </c>
      <c r="AW7" s="245" t="s">
        <v>2028</v>
      </c>
      <c r="AX7" s="91" t="s">
        <v>2029</v>
      </c>
      <c r="AY7" s="91" t="s">
        <v>404</v>
      </c>
      <c r="AZ7" s="91" t="s">
        <v>1842</v>
      </c>
      <c r="BA7" s="210">
        <v>40896</v>
      </c>
      <c r="BC7" s="91">
        <v>358</v>
      </c>
      <c r="BD7" s="243" t="s">
        <v>838</v>
      </c>
      <c r="BE7" s="244" t="s">
        <v>1398</v>
      </c>
      <c r="BF7" s="243"/>
      <c r="BG7" s="243" t="s">
        <v>1397</v>
      </c>
      <c r="BH7" s="243" t="s">
        <v>1835</v>
      </c>
      <c r="BI7" s="91"/>
    </row>
    <row r="8" spans="1:61">
      <c r="A8" s="373" t="s">
        <v>677</v>
      </c>
      <c r="B8" s="244" t="s">
        <v>2140</v>
      </c>
      <c r="C8" s="373">
        <v>3</v>
      </c>
      <c r="D8" s="373"/>
      <c r="E8" s="373"/>
      <c r="F8" s="373">
        <v>3</v>
      </c>
      <c r="G8" s="373"/>
      <c r="H8" s="373"/>
      <c r="I8" s="373"/>
      <c r="J8" s="373"/>
      <c r="K8" s="373"/>
      <c r="L8" s="373"/>
      <c r="M8" s="373"/>
      <c r="N8" s="373"/>
      <c r="R8" s="271" t="s">
        <v>147</v>
      </c>
      <c r="S8" s="366" t="s">
        <v>1795</v>
      </c>
      <c r="T8" s="367">
        <v>50</v>
      </c>
      <c r="U8" s="358"/>
      <c r="V8" s="358"/>
      <c r="W8" s="358"/>
      <c r="X8" s="358"/>
      <c r="Y8" s="358">
        <v>1</v>
      </c>
      <c r="Z8" s="358"/>
      <c r="AA8" s="353">
        <v>49</v>
      </c>
      <c r="AB8" s="358"/>
      <c r="AC8" s="358"/>
      <c r="AD8" s="358"/>
      <c r="AE8" s="358"/>
      <c r="AF8" s="407" t="s">
        <v>1751</v>
      </c>
      <c r="AG8" s="406">
        <f>SUM(T14:T15)</f>
        <v>23</v>
      </c>
      <c r="AI8" s="377" t="s">
        <v>199</v>
      </c>
      <c r="AJ8" s="378" t="s">
        <v>2108</v>
      </c>
      <c r="AK8" s="380">
        <v>2.8</v>
      </c>
      <c r="AL8" s="377" t="s">
        <v>1827</v>
      </c>
      <c r="AM8" s="389">
        <v>40913</v>
      </c>
      <c r="AU8" s="91">
        <v>147</v>
      </c>
      <c r="AV8" s="243" t="s">
        <v>20</v>
      </c>
      <c r="AW8" s="245" t="s">
        <v>1992</v>
      </c>
      <c r="AX8" s="91" t="s">
        <v>2030</v>
      </c>
      <c r="AY8" s="91" t="s">
        <v>404</v>
      </c>
      <c r="AZ8" s="91" t="s">
        <v>1842</v>
      </c>
      <c r="BA8" s="210">
        <v>40897</v>
      </c>
      <c r="BC8" s="91">
        <v>359</v>
      </c>
      <c r="BD8" s="243" t="s">
        <v>838</v>
      </c>
      <c r="BE8" s="244" t="s">
        <v>1398</v>
      </c>
      <c r="BF8" s="243"/>
      <c r="BG8" s="243" t="s">
        <v>1397</v>
      </c>
      <c r="BH8" s="243" t="s">
        <v>1835</v>
      </c>
      <c r="BI8" s="91"/>
    </row>
    <row r="9" spans="1:61">
      <c r="A9" s="373" t="s">
        <v>677</v>
      </c>
      <c r="B9" s="244" t="s">
        <v>2141</v>
      </c>
      <c r="C9" s="373">
        <v>3</v>
      </c>
      <c r="D9" s="373"/>
      <c r="E9" s="373"/>
      <c r="F9" s="373">
        <v>3</v>
      </c>
      <c r="G9" s="373"/>
      <c r="H9" s="373"/>
      <c r="I9" s="373"/>
      <c r="J9" s="373"/>
      <c r="K9" s="373"/>
      <c r="L9" s="373"/>
      <c r="M9" s="373"/>
      <c r="N9" s="373"/>
      <c r="R9" s="379" t="s">
        <v>147</v>
      </c>
      <c r="S9" s="366" t="s">
        <v>2154</v>
      </c>
      <c r="T9" s="367">
        <v>8</v>
      </c>
      <c r="U9" s="358"/>
      <c r="V9" s="358"/>
      <c r="W9" s="358"/>
      <c r="X9" s="358"/>
      <c r="Y9" s="358">
        <v>4</v>
      </c>
      <c r="Z9" s="358"/>
      <c r="AA9" s="91">
        <v>4</v>
      </c>
      <c r="AB9" s="358"/>
      <c r="AC9" s="358"/>
      <c r="AD9" s="358"/>
      <c r="AE9" s="358"/>
      <c r="AF9" s="407" t="s">
        <v>166</v>
      </c>
      <c r="AG9" s="406">
        <f>SUM(T16)</f>
        <v>34</v>
      </c>
      <c r="AI9" s="377" t="s">
        <v>28</v>
      </c>
      <c r="AJ9" s="378" t="s">
        <v>1784</v>
      </c>
      <c r="AK9" s="380">
        <v>0.3</v>
      </c>
      <c r="AL9" s="382" t="s">
        <v>1828</v>
      </c>
      <c r="AM9" s="389">
        <v>40914</v>
      </c>
      <c r="AU9" s="91">
        <v>148</v>
      </c>
      <c r="AV9" s="243" t="s">
        <v>28</v>
      </c>
      <c r="AW9" s="245" t="s">
        <v>1898</v>
      </c>
      <c r="AX9" s="91" t="s">
        <v>1545</v>
      </c>
      <c r="AY9" s="91" t="s">
        <v>1397</v>
      </c>
      <c r="AZ9" s="91" t="s">
        <v>2031</v>
      </c>
      <c r="BA9" s="210">
        <v>40913</v>
      </c>
      <c r="BC9" s="91">
        <v>360</v>
      </c>
      <c r="BD9" s="243" t="s">
        <v>838</v>
      </c>
      <c r="BE9" s="244" t="s">
        <v>1398</v>
      </c>
      <c r="BF9" s="243"/>
      <c r="BG9" s="243" t="s">
        <v>1397</v>
      </c>
      <c r="BH9" s="243" t="s">
        <v>1835</v>
      </c>
      <c r="BI9" s="91"/>
    </row>
    <row r="10" spans="1:61">
      <c r="A10" s="373" t="s">
        <v>677</v>
      </c>
      <c r="B10" s="84" t="s">
        <v>2142</v>
      </c>
      <c r="C10" s="373">
        <v>14</v>
      </c>
      <c r="D10" s="373"/>
      <c r="E10" s="373"/>
      <c r="F10" s="373">
        <v>10</v>
      </c>
      <c r="G10" s="373"/>
      <c r="H10" s="91"/>
      <c r="I10" s="373"/>
      <c r="J10" s="373">
        <v>4</v>
      </c>
      <c r="K10" s="373"/>
      <c r="L10" s="373"/>
      <c r="M10" s="373"/>
      <c r="N10" s="373"/>
      <c r="R10" s="271" t="s">
        <v>122</v>
      </c>
      <c r="S10" s="366" t="s">
        <v>2155</v>
      </c>
      <c r="T10" s="367">
        <f>49+18</f>
        <v>67</v>
      </c>
      <c r="U10" s="358"/>
      <c r="V10" s="358"/>
      <c r="W10" s="358"/>
      <c r="X10" s="358"/>
      <c r="Y10" s="358"/>
      <c r="Z10" s="358"/>
      <c r="AA10" s="353">
        <f>49+18</f>
        <v>67</v>
      </c>
      <c r="AB10" s="358"/>
      <c r="AC10" s="358"/>
      <c r="AD10" s="358"/>
      <c r="AE10" s="358"/>
      <c r="AF10" s="407" t="s">
        <v>95</v>
      </c>
      <c r="AG10" s="406">
        <f>SUM(T17:T25)</f>
        <v>542</v>
      </c>
      <c r="AI10" s="377" t="s">
        <v>28</v>
      </c>
      <c r="AJ10" s="382" t="s">
        <v>1833</v>
      </c>
      <c r="AK10" s="380">
        <v>2.4500000000000002</v>
      </c>
      <c r="AL10" s="377" t="s">
        <v>1834</v>
      </c>
      <c r="AM10" s="388">
        <v>40914</v>
      </c>
      <c r="AU10" s="91">
        <v>149</v>
      </c>
      <c r="AV10" s="243" t="s">
        <v>1536</v>
      </c>
      <c r="AW10" s="245" t="s">
        <v>1692</v>
      </c>
      <c r="AX10" s="91" t="s">
        <v>1725</v>
      </c>
      <c r="AY10" s="91" t="s">
        <v>1397</v>
      </c>
      <c r="AZ10" s="91" t="s">
        <v>2032</v>
      </c>
      <c r="BA10" s="210">
        <v>40893</v>
      </c>
      <c r="BC10" s="91">
        <v>361</v>
      </c>
      <c r="BD10" s="243" t="s">
        <v>838</v>
      </c>
      <c r="BE10" s="244" t="s">
        <v>1398</v>
      </c>
      <c r="BF10" s="91"/>
      <c r="BG10" s="243" t="s">
        <v>1397</v>
      </c>
      <c r="BH10" s="243" t="s">
        <v>1835</v>
      </c>
      <c r="BI10" s="91"/>
    </row>
    <row r="11" spans="1:61">
      <c r="A11" s="373" t="s">
        <v>677</v>
      </c>
      <c r="B11" s="373" t="s">
        <v>1210</v>
      </c>
      <c r="C11" s="373">
        <v>3</v>
      </c>
      <c r="D11" s="373"/>
      <c r="E11" s="373"/>
      <c r="F11" s="373">
        <v>3</v>
      </c>
      <c r="G11" s="373"/>
      <c r="H11" s="373"/>
      <c r="I11" s="373"/>
      <c r="J11" s="373"/>
      <c r="K11" s="373"/>
      <c r="L11" s="91"/>
      <c r="M11" s="91"/>
      <c r="N11" s="373"/>
      <c r="R11" s="379" t="s">
        <v>401</v>
      </c>
      <c r="S11" s="366" t="s">
        <v>2156</v>
      </c>
      <c r="T11" s="367">
        <v>1</v>
      </c>
      <c r="U11" s="358"/>
      <c r="V11" s="358"/>
      <c r="W11" s="358"/>
      <c r="X11" s="358"/>
      <c r="Y11" s="358"/>
      <c r="Z11" s="358"/>
      <c r="AA11" s="353">
        <v>1</v>
      </c>
      <c r="AB11" s="358"/>
      <c r="AC11" s="358"/>
      <c r="AD11" s="358"/>
      <c r="AE11" s="358"/>
      <c r="AF11" s="407" t="s">
        <v>12</v>
      </c>
      <c r="AG11" s="406">
        <f>SUM(T26)</f>
        <v>1</v>
      </c>
      <c r="AI11" s="377" t="s">
        <v>20</v>
      </c>
      <c r="AJ11" s="382" t="s">
        <v>1829</v>
      </c>
      <c r="AK11" s="380">
        <v>0.1</v>
      </c>
      <c r="AL11" s="377" t="s">
        <v>1830</v>
      </c>
      <c r="AM11" s="388">
        <v>40914</v>
      </c>
      <c r="AU11" s="91">
        <v>150</v>
      </c>
      <c r="AV11" s="243" t="s">
        <v>20</v>
      </c>
      <c r="AW11" s="245" t="s">
        <v>2033</v>
      </c>
      <c r="AX11" s="91" t="s">
        <v>2034</v>
      </c>
      <c r="AY11" s="91" t="s">
        <v>1397</v>
      </c>
      <c r="AZ11" s="91" t="s">
        <v>2035</v>
      </c>
      <c r="BA11" s="210">
        <v>40896</v>
      </c>
      <c r="BC11" s="91">
        <v>362</v>
      </c>
      <c r="BD11" s="243" t="s">
        <v>262</v>
      </c>
      <c r="BE11" s="244" t="s">
        <v>1417</v>
      </c>
      <c r="BF11" s="243" t="s">
        <v>1437</v>
      </c>
      <c r="BG11" s="243" t="s">
        <v>1397</v>
      </c>
      <c r="BH11" s="243" t="s">
        <v>1836</v>
      </c>
      <c r="BI11" s="343">
        <v>40817</v>
      </c>
    </row>
    <row r="12" spans="1:61">
      <c r="A12" s="373" t="s">
        <v>677</v>
      </c>
      <c r="B12" s="271" t="s">
        <v>2077</v>
      </c>
      <c r="C12" s="373">
        <v>2</v>
      </c>
      <c r="D12" s="373"/>
      <c r="E12" s="373"/>
      <c r="F12" s="373">
        <v>2</v>
      </c>
      <c r="G12" s="373"/>
      <c r="H12" s="91"/>
      <c r="I12" s="373"/>
      <c r="J12" s="373"/>
      <c r="K12" s="91"/>
      <c r="L12" s="373"/>
      <c r="M12" s="373"/>
      <c r="N12" s="373"/>
      <c r="R12" s="379" t="s">
        <v>401</v>
      </c>
      <c r="S12" s="271" t="s">
        <v>2157</v>
      </c>
      <c r="T12" s="379">
        <v>37</v>
      </c>
      <c r="U12" s="358"/>
      <c r="V12" s="358"/>
      <c r="W12" s="358"/>
      <c r="X12" s="358"/>
      <c r="Y12" s="358">
        <v>1</v>
      </c>
      <c r="Z12" s="358"/>
      <c r="AA12" s="354">
        <v>36</v>
      </c>
      <c r="AB12" s="358"/>
      <c r="AC12" s="358"/>
      <c r="AD12" s="358"/>
      <c r="AE12" s="358"/>
      <c r="AF12" s="407" t="s">
        <v>1577</v>
      </c>
      <c r="AG12" s="406">
        <f>SUM(T27)</f>
        <v>27</v>
      </c>
      <c r="AI12" s="377" t="s">
        <v>249</v>
      </c>
      <c r="AJ12" s="381" t="s">
        <v>2109</v>
      </c>
      <c r="AK12" s="380">
        <v>0.5</v>
      </c>
      <c r="AL12" s="377" t="s">
        <v>1831</v>
      </c>
      <c r="AM12" s="388">
        <v>40914</v>
      </c>
      <c r="AO12">
        <f>SUM(AK7:AK16)</f>
        <v>11.759999999999998</v>
      </c>
      <c r="AU12" s="91">
        <v>151</v>
      </c>
      <c r="AV12" s="243" t="s">
        <v>130</v>
      </c>
      <c r="AW12" s="245" t="s">
        <v>282</v>
      </c>
      <c r="AX12" s="91" t="s">
        <v>1568</v>
      </c>
      <c r="AY12" s="91" t="s">
        <v>1394</v>
      </c>
      <c r="AZ12" s="91" t="s">
        <v>2036</v>
      </c>
      <c r="BA12" s="363">
        <v>40878</v>
      </c>
      <c r="BC12" s="91">
        <v>363</v>
      </c>
      <c r="BD12" s="243" t="s">
        <v>262</v>
      </c>
      <c r="BE12" s="244" t="s">
        <v>1417</v>
      </c>
      <c r="BF12" s="243" t="s">
        <v>1437</v>
      </c>
      <c r="BG12" s="243" t="s">
        <v>1397</v>
      </c>
      <c r="BH12" s="243" t="s">
        <v>1836</v>
      </c>
      <c r="BI12" s="343">
        <v>40817</v>
      </c>
    </row>
    <row r="13" spans="1:61">
      <c r="A13" s="373" t="s">
        <v>674</v>
      </c>
      <c r="B13" s="108" t="s">
        <v>2078</v>
      </c>
      <c r="C13" s="373">
        <v>134</v>
      </c>
      <c r="D13" s="373"/>
      <c r="E13" s="373"/>
      <c r="F13" s="373">
        <v>76</v>
      </c>
      <c r="G13" s="373"/>
      <c r="H13" s="373"/>
      <c r="I13" s="373"/>
      <c r="J13" s="373">
        <v>52</v>
      </c>
      <c r="K13" s="373"/>
      <c r="L13" s="373"/>
      <c r="M13" s="373">
        <v>6</v>
      </c>
      <c r="N13" s="373"/>
      <c r="R13" s="379" t="s">
        <v>2068</v>
      </c>
      <c r="S13" s="271" t="s">
        <v>2149</v>
      </c>
      <c r="T13" s="379">
        <v>18</v>
      </c>
      <c r="U13" s="358"/>
      <c r="V13" s="358"/>
      <c r="W13" s="358"/>
      <c r="X13" s="358"/>
      <c r="Y13" s="358"/>
      <c r="Z13" s="358"/>
      <c r="AA13" s="91">
        <v>18</v>
      </c>
      <c r="AB13" s="358"/>
      <c r="AC13" s="358"/>
      <c r="AD13" s="358"/>
      <c r="AE13" s="358"/>
      <c r="AF13" s="407" t="s">
        <v>1747</v>
      </c>
      <c r="AG13" s="406">
        <f>SUM(T28:T29)</f>
        <v>48</v>
      </c>
      <c r="AI13" s="377" t="s">
        <v>199</v>
      </c>
      <c r="AJ13" s="378" t="s">
        <v>2108</v>
      </c>
      <c r="AK13" s="380">
        <v>1.5</v>
      </c>
      <c r="AL13" s="382" t="s">
        <v>1832</v>
      </c>
      <c r="AM13" s="389">
        <v>40914</v>
      </c>
      <c r="AU13" s="91">
        <v>152</v>
      </c>
      <c r="AV13" s="243" t="s">
        <v>252</v>
      </c>
      <c r="AW13" s="245" t="s">
        <v>2037</v>
      </c>
      <c r="AX13" s="91" t="s">
        <v>2038</v>
      </c>
      <c r="AY13" s="91" t="s">
        <v>404</v>
      </c>
      <c r="AZ13" s="91" t="s">
        <v>2039</v>
      </c>
      <c r="BA13" s="210">
        <v>40898</v>
      </c>
      <c r="BC13" s="91">
        <v>364</v>
      </c>
      <c r="BD13" s="243" t="s">
        <v>1414</v>
      </c>
      <c r="BE13" s="244" t="s">
        <v>215</v>
      </c>
      <c r="BF13" s="91" t="s">
        <v>1415</v>
      </c>
      <c r="BG13" s="243" t="s">
        <v>1397</v>
      </c>
      <c r="BH13" s="243" t="s">
        <v>1837</v>
      </c>
      <c r="BI13" s="91"/>
    </row>
    <row r="14" spans="1:61">
      <c r="A14" s="271" t="s">
        <v>674</v>
      </c>
      <c r="B14" s="398" t="s">
        <v>2144</v>
      </c>
      <c r="C14" s="271">
        <v>1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>
        <v>1</v>
      </c>
      <c r="N14" s="271"/>
      <c r="R14" s="271" t="s">
        <v>1751</v>
      </c>
      <c r="S14" s="367" t="s">
        <v>1798</v>
      </c>
      <c r="T14" s="367">
        <v>2</v>
      </c>
      <c r="U14" s="358"/>
      <c r="V14" s="358"/>
      <c r="W14" s="358"/>
      <c r="X14" s="358"/>
      <c r="Y14" s="358"/>
      <c r="Z14" s="358"/>
      <c r="AA14" s="353">
        <v>2</v>
      </c>
      <c r="AB14" s="358"/>
      <c r="AC14" s="358"/>
      <c r="AD14" s="358"/>
      <c r="AE14" s="358"/>
      <c r="AF14" s="407" t="s">
        <v>143</v>
      </c>
      <c r="AG14" s="406">
        <f>SUM(T30)</f>
        <v>2</v>
      </c>
      <c r="AI14" s="377" t="s">
        <v>171</v>
      </c>
      <c r="AJ14" s="378" t="s">
        <v>1788</v>
      </c>
      <c r="AK14" s="377">
        <v>1.2</v>
      </c>
      <c r="AL14" s="382" t="s">
        <v>1604</v>
      </c>
      <c r="AM14" s="389">
        <v>40917</v>
      </c>
      <c r="AU14" s="91">
        <v>153</v>
      </c>
      <c r="AV14" s="243" t="s">
        <v>171</v>
      </c>
      <c r="AW14" s="245" t="s">
        <v>781</v>
      </c>
      <c r="AX14" s="91" t="s">
        <v>782</v>
      </c>
      <c r="AY14" s="91" t="s">
        <v>404</v>
      </c>
      <c r="AZ14" s="91" t="s">
        <v>1924</v>
      </c>
      <c r="BA14" s="210">
        <v>40552</v>
      </c>
      <c r="BC14" s="91">
        <v>365</v>
      </c>
      <c r="BD14" s="243" t="s">
        <v>1414</v>
      </c>
      <c r="BE14" s="244" t="s">
        <v>215</v>
      </c>
      <c r="BF14" s="91" t="s">
        <v>1415</v>
      </c>
      <c r="BG14" s="243" t="s">
        <v>1397</v>
      </c>
      <c r="BH14" s="243" t="s">
        <v>1837</v>
      </c>
      <c r="BI14" s="91"/>
    </row>
    <row r="15" spans="1:61">
      <c r="A15" s="373" t="s">
        <v>674</v>
      </c>
      <c r="B15" s="373" t="s">
        <v>1232</v>
      </c>
      <c r="C15" s="373">
        <v>6</v>
      </c>
      <c r="D15" s="373"/>
      <c r="E15" s="373"/>
      <c r="F15" s="373"/>
      <c r="G15" s="373"/>
      <c r="H15" s="373"/>
      <c r="I15" s="373"/>
      <c r="J15" s="373"/>
      <c r="K15" s="373"/>
      <c r="L15" s="373"/>
      <c r="M15" s="373">
        <v>6</v>
      </c>
      <c r="N15" s="373"/>
      <c r="R15" s="271" t="s">
        <v>1751</v>
      </c>
      <c r="S15" s="366" t="s">
        <v>1799</v>
      </c>
      <c r="T15" s="367">
        <v>21</v>
      </c>
      <c r="U15" s="358"/>
      <c r="V15" s="358"/>
      <c r="W15" s="358"/>
      <c r="X15" s="358"/>
      <c r="Y15" s="358"/>
      <c r="Z15" s="358"/>
      <c r="AA15" s="353">
        <v>21</v>
      </c>
      <c r="AB15" s="358"/>
      <c r="AC15" s="358"/>
      <c r="AD15" s="358"/>
      <c r="AE15" s="358"/>
      <c r="AF15" s="407" t="s">
        <v>101</v>
      </c>
      <c r="AG15" s="406">
        <f>SUM(T31)</f>
        <v>30</v>
      </c>
      <c r="AI15" s="377" t="s">
        <v>285</v>
      </c>
      <c r="AJ15" s="378" t="s">
        <v>1789</v>
      </c>
      <c r="AK15" s="377">
        <v>0.61</v>
      </c>
      <c r="AL15" s="382" t="s">
        <v>1604</v>
      </c>
      <c r="AM15" s="389">
        <v>40917</v>
      </c>
      <c r="AU15" s="91">
        <v>154</v>
      </c>
      <c r="AV15" s="243" t="s">
        <v>24</v>
      </c>
      <c r="AW15" s="245" t="s">
        <v>1367</v>
      </c>
      <c r="AX15" s="91" t="s">
        <v>1379</v>
      </c>
      <c r="AY15" s="91" t="s">
        <v>2040</v>
      </c>
      <c r="AZ15" s="91" t="s">
        <v>2040</v>
      </c>
      <c r="BA15" s="210">
        <v>40905</v>
      </c>
      <c r="BC15" s="91">
        <v>366</v>
      </c>
      <c r="BD15" s="243" t="s">
        <v>1414</v>
      </c>
      <c r="BE15" s="244" t="s">
        <v>215</v>
      </c>
      <c r="BF15" s="91" t="s">
        <v>1415</v>
      </c>
      <c r="BG15" s="243" t="s">
        <v>1397</v>
      </c>
      <c r="BH15" s="243" t="s">
        <v>1837</v>
      </c>
      <c r="BI15" s="91"/>
    </row>
    <row r="16" spans="1:61">
      <c r="A16" s="373" t="s">
        <v>673</v>
      </c>
      <c r="B16" s="373" t="s">
        <v>1248</v>
      </c>
      <c r="C16" s="373">
        <v>3</v>
      </c>
      <c r="D16" s="373"/>
      <c r="E16" s="373"/>
      <c r="F16" s="373">
        <v>3</v>
      </c>
      <c r="G16" s="373"/>
      <c r="H16" s="373"/>
      <c r="I16" s="373"/>
      <c r="J16" s="373"/>
      <c r="K16" s="373"/>
      <c r="L16" s="91"/>
      <c r="M16" s="91"/>
      <c r="N16" s="373"/>
      <c r="R16" s="271" t="s">
        <v>166</v>
      </c>
      <c r="S16" s="366" t="s">
        <v>2158</v>
      </c>
      <c r="T16" s="367">
        <v>34</v>
      </c>
      <c r="U16" s="358"/>
      <c r="V16" s="358"/>
      <c r="W16" s="358"/>
      <c r="X16" s="358"/>
      <c r="Y16" s="358"/>
      <c r="Z16" s="358"/>
      <c r="AA16" s="353">
        <v>34</v>
      </c>
      <c r="AB16" s="358"/>
      <c r="AC16" s="358"/>
      <c r="AD16" s="358"/>
      <c r="AE16" s="358"/>
      <c r="AF16" s="407" t="s">
        <v>106</v>
      </c>
      <c r="AG16" s="406">
        <f>SUM(T32)</f>
        <v>2</v>
      </c>
      <c r="AI16" s="377" t="s">
        <v>137</v>
      </c>
      <c r="AJ16" s="378" t="s">
        <v>2107</v>
      </c>
      <c r="AK16" s="377">
        <v>0.3</v>
      </c>
      <c r="AL16" s="382" t="s">
        <v>1604</v>
      </c>
      <c r="AM16" s="389">
        <v>40917</v>
      </c>
      <c r="AU16" s="91">
        <v>155</v>
      </c>
      <c r="AV16" s="243" t="s">
        <v>2041</v>
      </c>
      <c r="AW16" s="245" t="s">
        <v>1998</v>
      </c>
      <c r="AX16" s="373"/>
      <c r="AY16" s="91" t="s">
        <v>1394</v>
      </c>
      <c r="AZ16" s="91" t="s">
        <v>1371</v>
      </c>
      <c r="BA16" s="363">
        <v>40878</v>
      </c>
      <c r="BC16" s="91">
        <v>367</v>
      </c>
      <c r="BD16" s="243" t="s">
        <v>1414</v>
      </c>
      <c r="BE16" s="244" t="s">
        <v>215</v>
      </c>
      <c r="BF16" s="91" t="s">
        <v>1415</v>
      </c>
      <c r="BG16" s="243" t="s">
        <v>1397</v>
      </c>
      <c r="BH16" s="243" t="s">
        <v>1837</v>
      </c>
      <c r="BI16" s="91"/>
    </row>
    <row r="17" spans="1:61" ht="15.75" thickBot="1">
      <c r="A17" s="373" t="s">
        <v>673</v>
      </c>
      <c r="B17" s="108" t="s">
        <v>2079</v>
      </c>
      <c r="C17" s="373">
        <v>27</v>
      </c>
      <c r="D17" s="373"/>
      <c r="E17" s="373"/>
      <c r="F17" s="373"/>
      <c r="G17" s="373"/>
      <c r="H17" s="373"/>
      <c r="I17" s="373"/>
      <c r="J17" s="373"/>
      <c r="K17" s="373"/>
      <c r="L17" s="91"/>
      <c r="M17" s="91">
        <v>27</v>
      </c>
      <c r="N17" s="373"/>
      <c r="R17" s="271" t="s">
        <v>95</v>
      </c>
      <c r="S17" s="366" t="s">
        <v>2159</v>
      </c>
      <c r="T17" s="367">
        <v>67</v>
      </c>
      <c r="U17" s="358"/>
      <c r="V17" s="358"/>
      <c r="W17" s="358"/>
      <c r="X17" s="358"/>
      <c r="Y17" s="358"/>
      <c r="Z17" s="358"/>
      <c r="AA17" s="353">
        <v>67</v>
      </c>
      <c r="AB17" s="358"/>
      <c r="AC17" s="358"/>
      <c r="AD17" s="358"/>
      <c r="AE17" s="358"/>
      <c r="AF17" s="408" t="s">
        <v>97</v>
      </c>
      <c r="AG17" s="409">
        <f>SUM(T33:T35)</f>
        <v>85</v>
      </c>
      <c r="AI17" s="377" t="s">
        <v>1821</v>
      </c>
      <c r="AJ17" s="378" t="s">
        <v>1790</v>
      </c>
      <c r="AK17" s="377">
        <v>25</v>
      </c>
      <c r="AL17" s="377" t="s">
        <v>1604</v>
      </c>
      <c r="AM17" s="388">
        <v>40917</v>
      </c>
      <c r="AU17" s="91">
        <v>156</v>
      </c>
      <c r="AV17" s="243" t="s">
        <v>199</v>
      </c>
      <c r="AW17" s="245" t="s">
        <v>1342</v>
      </c>
      <c r="AX17" s="91" t="s">
        <v>1105</v>
      </c>
      <c r="AY17" s="91" t="s">
        <v>1928</v>
      </c>
      <c r="AZ17" s="91" t="s">
        <v>1924</v>
      </c>
      <c r="BA17" s="210">
        <v>40917</v>
      </c>
      <c r="BC17" s="91">
        <v>368</v>
      </c>
      <c r="BD17" s="243" t="s">
        <v>226</v>
      </c>
      <c r="BE17" s="244" t="s">
        <v>1416</v>
      </c>
      <c r="BF17" s="91" t="s">
        <v>1124</v>
      </c>
      <c r="BG17" s="243" t="s">
        <v>1397</v>
      </c>
      <c r="BH17" s="243" t="s">
        <v>1419</v>
      </c>
      <c r="BI17" s="344">
        <v>40857</v>
      </c>
    </row>
    <row r="18" spans="1:61">
      <c r="A18" s="373" t="s">
        <v>673</v>
      </c>
      <c r="B18" s="244" t="s">
        <v>2080</v>
      </c>
      <c r="C18" s="373">
        <v>3</v>
      </c>
      <c r="D18" s="373"/>
      <c r="E18" s="373"/>
      <c r="F18" s="373"/>
      <c r="G18" s="373"/>
      <c r="H18" s="373"/>
      <c r="I18" s="373"/>
      <c r="J18" s="373"/>
      <c r="K18" s="373"/>
      <c r="L18" s="91"/>
      <c r="M18" s="91">
        <v>3</v>
      </c>
      <c r="N18" s="373"/>
      <c r="R18" s="271" t="s">
        <v>95</v>
      </c>
      <c r="S18" s="366" t="s">
        <v>2160</v>
      </c>
      <c r="T18" s="367">
        <v>105</v>
      </c>
      <c r="U18" s="358"/>
      <c r="V18" s="358"/>
      <c r="W18" s="358"/>
      <c r="X18" s="358"/>
      <c r="Y18" s="358">
        <v>30</v>
      </c>
      <c r="Z18" s="358"/>
      <c r="AA18" s="353">
        <v>75</v>
      </c>
      <c r="AB18" s="358"/>
      <c r="AC18" s="358"/>
      <c r="AD18" s="358"/>
      <c r="AE18" s="358"/>
      <c r="AF18" s="410" t="s">
        <v>2174</v>
      </c>
      <c r="AG18" s="410">
        <f>SUM(AG3:AG17)</f>
        <v>1218</v>
      </c>
      <c r="AI18" s="377" t="s">
        <v>114</v>
      </c>
      <c r="AJ18" s="378" t="s">
        <v>1791</v>
      </c>
      <c r="AK18" s="382">
        <v>1.1000000000000001</v>
      </c>
      <c r="AL18" s="382" t="s">
        <v>1604</v>
      </c>
      <c r="AM18" s="389">
        <v>40917</v>
      </c>
      <c r="AU18" s="91">
        <v>157</v>
      </c>
      <c r="AV18" s="243" t="s">
        <v>285</v>
      </c>
      <c r="AW18" s="245" t="s">
        <v>2042</v>
      </c>
      <c r="AX18" s="91" t="s">
        <v>786</v>
      </c>
      <c r="AY18" s="91" t="s">
        <v>1397</v>
      </c>
      <c r="AZ18" s="91" t="s">
        <v>1924</v>
      </c>
      <c r="BA18" s="210">
        <v>40917</v>
      </c>
      <c r="BC18" s="91">
        <v>369</v>
      </c>
      <c r="BD18" s="243" t="s">
        <v>226</v>
      </c>
      <c r="BE18" s="244" t="s">
        <v>1416</v>
      </c>
      <c r="BF18" s="91" t="s">
        <v>1124</v>
      </c>
      <c r="BG18" s="243" t="s">
        <v>1397</v>
      </c>
      <c r="BH18" s="243" t="s">
        <v>1419</v>
      </c>
      <c r="BI18" s="344">
        <v>40857</v>
      </c>
    </row>
    <row r="19" spans="1:61" ht="15.75" thickBot="1">
      <c r="A19" s="374" t="s">
        <v>673</v>
      </c>
      <c r="B19" s="241" t="s">
        <v>2143</v>
      </c>
      <c r="C19" s="374">
        <v>12</v>
      </c>
      <c r="D19" s="374"/>
      <c r="E19" s="374"/>
      <c r="F19" s="374">
        <v>12</v>
      </c>
      <c r="G19" s="374"/>
      <c r="H19" s="374"/>
      <c r="I19" s="374"/>
      <c r="J19" s="374"/>
      <c r="K19" s="374"/>
      <c r="L19" s="100"/>
      <c r="M19" s="100"/>
      <c r="N19" s="374"/>
      <c r="R19" s="271" t="s">
        <v>95</v>
      </c>
      <c r="S19" s="366" t="s">
        <v>2161</v>
      </c>
      <c r="T19" s="367">
        <v>105</v>
      </c>
      <c r="U19" s="358"/>
      <c r="V19" s="358"/>
      <c r="W19" s="358"/>
      <c r="X19" s="358"/>
      <c r="Y19" s="358">
        <v>1</v>
      </c>
      <c r="Z19" s="358"/>
      <c r="AA19" s="353">
        <f>77+10</f>
        <v>87</v>
      </c>
      <c r="AB19" s="358"/>
      <c r="AC19" s="358"/>
      <c r="AD19" s="358"/>
      <c r="AE19" s="358"/>
      <c r="AF19" s="358"/>
      <c r="AG19" s="358"/>
      <c r="AI19" s="377" t="s">
        <v>199</v>
      </c>
      <c r="AJ19" s="378" t="s">
        <v>2108</v>
      </c>
      <c r="AK19" s="377">
        <v>6.5</v>
      </c>
      <c r="AL19" s="382" t="s">
        <v>1604</v>
      </c>
      <c r="AM19" s="389">
        <v>40917</v>
      </c>
      <c r="AU19" s="91">
        <v>158</v>
      </c>
      <c r="AV19" s="243" t="s">
        <v>20</v>
      </c>
      <c r="AW19" s="245" t="s">
        <v>2043</v>
      </c>
      <c r="AX19" s="91" t="s">
        <v>1346</v>
      </c>
      <c r="AY19" s="91" t="s">
        <v>1397</v>
      </c>
      <c r="AZ19" s="91" t="s">
        <v>1924</v>
      </c>
      <c r="BA19" s="210">
        <v>40896</v>
      </c>
      <c r="BC19" s="91">
        <v>370</v>
      </c>
      <c r="BD19" s="243" t="s">
        <v>226</v>
      </c>
      <c r="BE19" s="244" t="s">
        <v>1416</v>
      </c>
      <c r="BF19" s="91" t="s">
        <v>1124</v>
      </c>
      <c r="BG19" s="243" t="s">
        <v>1397</v>
      </c>
      <c r="BH19" s="243" t="s">
        <v>1419</v>
      </c>
      <c r="BI19" s="344">
        <v>40857</v>
      </c>
    </row>
    <row r="20" spans="1:61">
      <c r="A20" s="1028" t="s">
        <v>671</v>
      </c>
      <c r="B20" s="1028"/>
      <c r="C20" s="410">
        <f>SUM(C3:C19)</f>
        <v>352</v>
      </c>
      <c r="L20" s="237"/>
      <c r="M20" s="237"/>
      <c r="R20" s="271" t="s">
        <v>95</v>
      </c>
      <c r="S20" s="366" t="s">
        <v>2162</v>
      </c>
      <c r="T20" s="367">
        <v>20</v>
      </c>
      <c r="U20" s="358"/>
      <c r="V20" s="358"/>
      <c r="W20" s="358"/>
      <c r="X20" s="358"/>
      <c r="Y20" s="358"/>
      <c r="Z20" s="358"/>
      <c r="AA20" s="353">
        <v>20</v>
      </c>
      <c r="AB20" s="358"/>
      <c r="AC20" s="358"/>
      <c r="AD20" s="358"/>
      <c r="AE20" s="358"/>
      <c r="AF20" s="358"/>
      <c r="AG20" s="358"/>
      <c r="AI20" s="377" t="s">
        <v>199</v>
      </c>
      <c r="AJ20" s="378" t="s">
        <v>2108</v>
      </c>
      <c r="AK20" s="377">
        <v>7.2</v>
      </c>
      <c r="AL20" s="377" t="s">
        <v>1783</v>
      </c>
      <c r="AM20" s="388">
        <v>40917</v>
      </c>
      <c r="AU20" s="91">
        <v>159</v>
      </c>
      <c r="AV20" s="243" t="s">
        <v>1337</v>
      </c>
      <c r="AW20" s="245" t="s">
        <v>2044</v>
      </c>
      <c r="AX20" s="91" t="s">
        <v>1114</v>
      </c>
      <c r="AY20" s="91" t="s">
        <v>1397</v>
      </c>
      <c r="AZ20" s="91" t="s">
        <v>2045</v>
      </c>
      <c r="BA20" s="210">
        <v>40892</v>
      </c>
      <c r="BC20" s="91">
        <v>371</v>
      </c>
      <c r="BD20" s="243" t="s">
        <v>226</v>
      </c>
      <c r="BE20" s="244" t="s">
        <v>1416</v>
      </c>
      <c r="BF20" s="91" t="s">
        <v>1124</v>
      </c>
      <c r="BG20" s="243" t="s">
        <v>1397</v>
      </c>
      <c r="BH20" s="243" t="s">
        <v>1419</v>
      </c>
      <c r="BI20" s="344">
        <v>40857</v>
      </c>
    </row>
    <row r="21" spans="1:61">
      <c r="L21" s="237"/>
      <c r="M21" s="237"/>
      <c r="R21" s="271" t="s">
        <v>95</v>
      </c>
      <c r="S21" s="366" t="s">
        <v>2163</v>
      </c>
      <c r="T21" s="367">
        <v>87</v>
      </c>
      <c r="U21" s="358"/>
      <c r="V21" s="358"/>
      <c r="W21" s="358"/>
      <c r="X21" s="358"/>
      <c r="Y21" s="358">
        <v>11</v>
      </c>
      <c r="Z21" s="358"/>
      <c r="AA21" s="353">
        <v>76</v>
      </c>
      <c r="AB21" s="358"/>
      <c r="AC21" s="358"/>
      <c r="AD21" s="358"/>
      <c r="AE21" s="358"/>
      <c r="AF21" s="358"/>
      <c r="AG21" s="358"/>
      <c r="AI21" s="377" t="s">
        <v>181</v>
      </c>
      <c r="AJ21" s="378" t="s">
        <v>1786</v>
      </c>
      <c r="AK21" s="377">
        <v>1.26</v>
      </c>
      <c r="AL21" s="377" t="s">
        <v>1604</v>
      </c>
      <c r="AM21" s="388">
        <v>40918</v>
      </c>
      <c r="AU21" s="91">
        <v>160</v>
      </c>
      <c r="AV21" s="243" t="s">
        <v>2041</v>
      </c>
      <c r="AW21" s="245" t="s">
        <v>1998</v>
      </c>
      <c r="AX21" s="373"/>
      <c r="AY21" s="91" t="s">
        <v>1371</v>
      </c>
      <c r="AZ21" s="91" t="s">
        <v>1371</v>
      </c>
      <c r="BA21" s="363">
        <v>40878</v>
      </c>
      <c r="BC21" s="91">
        <v>372</v>
      </c>
      <c r="BD21" s="243" t="s">
        <v>171</v>
      </c>
      <c r="BE21" s="244" t="s">
        <v>783</v>
      </c>
      <c r="BF21" s="91" t="s">
        <v>784</v>
      </c>
      <c r="BG21" s="243" t="s">
        <v>1397</v>
      </c>
      <c r="BH21" s="243" t="s">
        <v>1835</v>
      </c>
      <c r="BI21" s="344">
        <v>40849</v>
      </c>
    </row>
    <row r="22" spans="1:61">
      <c r="A22"/>
      <c r="B22" s="394"/>
      <c r="C22" s="395"/>
      <c r="D22" s="280"/>
      <c r="E22" s="279"/>
      <c r="F22" s="279"/>
      <c r="G22" s="279"/>
      <c r="H22" s="279"/>
      <c r="I22" s="279"/>
      <c r="J22" s="279"/>
      <c r="K22" s="91"/>
      <c r="L22" s="91"/>
      <c r="M22" s="237"/>
      <c r="R22" s="271" t="s">
        <v>95</v>
      </c>
      <c r="S22" s="366" t="s">
        <v>2164</v>
      </c>
      <c r="T22" s="367">
        <v>116</v>
      </c>
      <c r="U22" s="358"/>
      <c r="V22" s="358"/>
      <c r="W22" s="358"/>
      <c r="X22" s="358"/>
      <c r="Y22" s="358">
        <v>7</v>
      </c>
      <c r="Z22" s="358"/>
      <c r="AA22" s="353">
        <v>109</v>
      </c>
      <c r="AB22" s="358"/>
      <c r="AC22" s="358"/>
      <c r="AD22" s="358"/>
      <c r="AE22" s="358"/>
      <c r="AF22" s="358"/>
      <c r="AG22" s="358"/>
      <c r="AI22" s="377" t="s">
        <v>128</v>
      </c>
      <c r="AJ22" s="378" t="s">
        <v>1787</v>
      </c>
      <c r="AK22" s="377">
        <v>9.1</v>
      </c>
      <c r="AL22" s="382" t="s">
        <v>1604</v>
      </c>
      <c r="AM22" s="389">
        <v>40918</v>
      </c>
      <c r="AU22" s="91">
        <v>161</v>
      </c>
      <c r="AV22" s="243" t="s">
        <v>24</v>
      </c>
      <c r="AW22" s="245" t="s">
        <v>1723</v>
      </c>
      <c r="AX22" s="91" t="s">
        <v>1724</v>
      </c>
      <c r="AY22" s="91" t="s">
        <v>1966</v>
      </c>
      <c r="AZ22" s="91" t="s">
        <v>2046</v>
      </c>
      <c r="BA22" s="210">
        <v>40893</v>
      </c>
      <c r="BC22" s="91">
        <v>373</v>
      </c>
      <c r="BD22" s="243" t="s">
        <v>171</v>
      </c>
      <c r="BE22" s="244" t="s">
        <v>783</v>
      </c>
      <c r="BF22" s="91" t="s">
        <v>784</v>
      </c>
      <c r="BG22" s="243" t="s">
        <v>1397</v>
      </c>
      <c r="BH22" s="243" t="s">
        <v>1835</v>
      </c>
      <c r="BI22" s="344">
        <v>40849</v>
      </c>
    </row>
    <row r="23" spans="1:61" ht="22.5">
      <c r="A23"/>
      <c r="B23" s="396"/>
      <c r="C23" s="395"/>
      <c r="D23" s="280"/>
      <c r="E23" s="280"/>
      <c r="F23" s="280"/>
      <c r="G23" s="280"/>
      <c r="H23" s="280"/>
      <c r="I23" s="280"/>
      <c r="J23" s="280"/>
      <c r="K23" s="91"/>
      <c r="L23" s="91"/>
      <c r="M23" s="237"/>
      <c r="R23" s="379" t="s">
        <v>95</v>
      </c>
      <c r="S23" s="366" t="s">
        <v>2165</v>
      </c>
      <c r="T23" s="367">
        <v>3</v>
      </c>
      <c r="U23" s="358"/>
      <c r="V23" s="358"/>
      <c r="W23" s="358"/>
      <c r="X23" s="358"/>
      <c r="Y23" s="358"/>
      <c r="Z23" s="358"/>
      <c r="AA23" s="91">
        <v>3</v>
      </c>
      <c r="AB23" s="358"/>
      <c r="AC23" s="358"/>
      <c r="AD23" s="358"/>
      <c r="AE23" s="358"/>
      <c r="AF23" s="358"/>
      <c r="AG23" s="358"/>
      <c r="AI23" s="377" t="s">
        <v>226</v>
      </c>
      <c r="AJ23" s="378" t="s">
        <v>2106</v>
      </c>
      <c r="AK23" s="377">
        <v>1.8</v>
      </c>
      <c r="AL23" s="382" t="s">
        <v>1604</v>
      </c>
      <c r="AM23" s="389">
        <v>40918</v>
      </c>
      <c r="AU23" s="91">
        <v>162</v>
      </c>
      <c r="AV23" s="243" t="s">
        <v>2041</v>
      </c>
      <c r="AW23" s="245" t="s">
        <v>1890</v>
      </c>
      <c r="AX23" s="91" t="s">
        <v>2047</v>
      </c>
      <c r="AY23" s="91" t="s">
        <v>1397</v>
      </c>
      <c r="AZ23" s="91" t="s">
        <v>1842</v>
      </c>
      <c r="BA23" s="363">
        <v>40878</v>
      </c>
      <c r="BC23" s="91">
        <v>374</v>
      </c>
      <c r="BD23" s="243" t="s">
        <v>171</v>
      </c>
      <c r="BE23" s="244" t="s">
        <v>783</v>
      </c>
      <c r="BF23" s="91" t="s">
        <v>784</v>
      </c>
      <c r="BG23" s="243" t="s">
        <v>1397</v>
      </c>
      <c r="BH23" s="243" t="s">
        <v>1835</v>
      </c>
      <c r="BI23" s="344">
        <v>40849</v>
      </c>
    </row>
    <row r="24" spans="1:61">
      <c r="G24" s="26"/>
      <c r="H24" s="26"/>
      <c r="I24" s="26"/>
      <c r="J24" s="26"/>
      <c r="L24" s="237"/>
      <c r="M24" s="237"/>
      <c r="R24" s="271" t="s">
        <v>95</v>
      </c>
      <c r="S24" s="366" t="s">
        <v>2166</v>
      </c>
      <c r="T24" s="367">
        <v>8</v>
      </c>
      <c r="U24" s="358"/>
      <c r="V24" s="358"/>
      <c r="W24" s="358"/>
      <c r="X24" s="358"/>
      <c r="Y24" s="358"/>
      <c r="Z24" s="358"/>
      <c r="AA24" s="353">
        <v>8</v>
      </c>
      <c r="AB24" s="358"/>
      <c r="AC24" s="358"/>
      <c r="AD24" s="358"/>
      <c r="AE24" s="358"/>
      <c r="AF24" s="358"/>
      <c r="AG24" s="358"/>
      <c r="AI24" s="377" t="s">
        <v>28</v>
      </c>
      <c r="AJ24" s="378" t="s">
        <v>1784</v>
      </c>
      <c r="AK24" s="377">
        <v>12.35</v>
      </c>
      <c r="AL24" s="382" t="s">
        <v>1604</v>
      </c>
      <c r="AM24" s="389">
        <v>40918</v>
      </c>
      <c r="AU24" s="91">
        <v>163</v>
      </c>
      <c r="AV24" s="243" t="s">
        <v>137</v>
      </c>
      <c r="AW24" s="245" t="s">
        <v>2048</v>
      </c>
      <c r="AX24" s="91" t="s">
        <v>2049</v>
      </c>
      <c r="AY24" s="91" t="s">
        <v>1924</v>
      </c>
      <c r="AZ24" s="91" t="s">
        <v>1394</v>
      </c>
      <c r="BA24" s="210">
        <v>40925</v>
      </c>
      <c r="BC24" s="91">
        <v>375</v>
      </c>
      <c r="BD24" s="243" t="s">
        <v>171</v>
      </c>
      <c r="BE24" s="244" t="s">
        <v>783</v>
      </c>
      <c r="BF24" s="91" t="s">
        <v>784</v>
      </c>
      <c r="BG24" s="243" t="s">
        <v>1397</v>
      </c>
      <c r="BH24" s="243" t="s">
        <v>1835</v>
      </c>
      <c r="BI24" s="344">
        <v>40849</v>
      </c>
    </row>
    <row r="25" spans="1:61">
      <c r="L25" s="237"/>
      <c r="M25" s="237"/>
      <c r="R25" s="271" t="s">
        <v>95</v>
      </c>
      <c r="S25" s="366" t="s">
        <v>2167</v>
      </c>
      <c r="T25" s="367">
        <v>31</v>
      </c>
      <c r="U25" s="358"/>
      <c r="V25" s="358"/>
      <c r="W25" s="358"/>
      <c r="X25" s="358"/>
      <c r="Y25" s="358"/>
      <c r="Z25" s="358"/>
      <c r="AA25" s="353">
        <v>31</v>
      </c>
      <c r="AB25" s="358"/>
      <c r="AC25" s="358"/>
      <c r="AD25" s="358"/>
      <c r="AE25" s="358"/>
      <c r="AF25" s="358"/>
      <c r="AG25" s="358"/>
      <c r="AI25" s="377" t="s">
        <v>114</v>
      </c>
      <c r="AJ25" s="378" t="s">
        <v>1785</v>
      </c>
      <c r="AK25" s="377">
        <v>0.55000000000000004</v>
      </c>
      <c r="AL25" s="382" t="s">
        <v>1604</v>
      </c>
      <c r="AM25" s="389">
        <v>40918</v>
      </c>
      <c r="AU25" s="91">
        <v>164</v>
      </c>
      <c r="AV25" s="243" t="s">
        <v>763</v>
      </c>
      <c r="AW25" s="245" t="s">
        <v>2050</v>
      </c>
      <c r="AX25" s="91" t="s">
        <v>1105</v>
      </c>
      <c r="AY25" s="91" t="s">
        <v>1397</v>
      </c>
      <c r="AZ25" s="91" t="s">
        <v>2051</v>
      </c>
      <c r="BA25" s="363">
        <v>40878</v>
      </c>
      <c r="BC25" s="91">
        <v>376</v>
      </c>
      <c r="BD25" s="243" t="s">
        <v>171</v>
      </c>
      <c r="BE25" s="244" t="s">
        <v>783</v>
      </c>
      <c r="BF25" s="91" t="s">
        <v>784</v>
      </c>
      <c r="BG25" s="243" t="s">
        <v>1397</v>
      </c>
      <c r="BH25" s="243" t="s">
        <v>1835</v>
      </c>
      <c r="BI25" s="344">
        <v>40849</v>
      </c>
    </row>
    <row r="26" spans="1:61">
      <c r="L26" s="237"/>
      <c r="M26" s="237"/>
      <c r="R26" s="271" t="s">
        <v>12</v>
      </c>
      <c r="S26" s="271" t="s">
        <v>2168</v>
      </c>
      <c r="T26" s="379">
        <v>1</v>
      </c>
      <c r="U26" s="358"/>
      <c r="V26" s="358"/>
      <c r="W26" s="358"/>
      <c r="X26" s="358"/>
      <c r="Y26" s="358"/>
      <c r="Z26" s="358"/>
      <c r="AA26" s="354">
        <v>1</v>
      </c>
      <c r="AB26" s="358"/>
      <c r="AC26" s="358"/>
      <c r="AD26" s="358"/>
      <c r="AE26" s="358"/>
      <c r="AF26" s="358"/>
      <c r="AG26" s="358"/>
      <c r="AI26" s="377" t="s">
        <v>273</v>
      </c>
      <c r="AJ26" s="378" t="s">
        <v>1950</v>
      </c>
      <c r="AK26" s="380">
        <v>0.495</v>
      </c>
      <c r="AL26" s="377" t="s">
        <v>1618</v>
      </c>
      <c r="AM26" s="388">
        <v>40924</v>
      </c>
      <c r="AU26" s="91">
        <v>165</v>
      </c>
      <c r="AV26" s="243" t="s">
        <v>20</v>
      </c>
      <c r="AW26" s="245" t="s">
        <v>22</v>
      </c>
      <c r="AX26" s="91" t="s">
        <v>2052</v>
      </c>
      <c r="AY26" s="91" t="s">
        <v>404</v>
      </c>
      <c r="AZ26" s="91" t="s">
        <v>1842</v>
      </c>
      <c r="BA26" s="210">
        <v>40890</v>
      </c>
      <c r="BC26" s="91">
        <v>377</v>
      </c>
      <c r="BD26" s="243" t="s">
        <v>171</v>
      </c>
      <c r="BE26" s="244" t="s">
        <v>1838</v>
      </c>
      <c r="BF26" s="91" t="s">
        <v>1839</v>
      </c>
      <c r="BG26" s="91" t="s">
        <v>1397</v>
      </c>
      <c r="BH26" s="91" t="s">
        <v>1835</v>
      </c>
      <c r="BI26" s="344">
        <v>40858</v>
      </c>
    </row>
    <row r="27" spans="1:61">
      <c r="L27" s="237"/>
      <c r="M27" s="237"/>
      <c r="R27" s="271" t="s">
        <v>1577</v>
      </c>
      <c r="S27" s="366" t="s">
        <v>2148</v>
      </c>
      <c r="T27" s="367">
        <v>27</v>
      </c>
      <c r="U27" s="358"/>
      <c r="V27" s="358"/>
      <c r="W27" s="358"/>
      <c r="X27" s="358"/>
      <c r="Y27" s="358"/>
      <c r="Z27" s="358"/>
      <c r="AA27" s="353">
        <v>27</v>
      </c>
      <c r="AB27" s="358"/>
      <c r="AC27" s="358"/>
      <c r="AD27" s="358"/>
      <c r="AE27" s="358"/>
      <c r="AF27" s="358"/>
      <c r="AG27" s="358"/>
      <c r="AI27" s="377" t="s">
        <v>1948</v>
      </c>
      <c r="AJ27" s="378" t="s">
        <v>1949</v>
      </c>
      <c r="AK27" s="380">
        <v>0.155</v>
      </c>
      <c r="AL27" s="382" t="s">
        <v>1783</v>
      </c>
      <c r="AM27" s="389">
        <v>40924</v>
      </c>
      <c r="AU27" s="91">
        <v>166</v>
      </c>
      <c r="AV27" s="243" t="s">
        <v>226</v>
      </c>
      <c r="AW27" s="245" t="s">
        <v>1427</v>
      </c>
      <c r="AX27" s="91" t="s">
        <v>1105</v>
      </c>
      <c r="AY27" s="91" t="s">
        <v>1928</v>
      </c>
      <c r="AZ27" s="91" t="s">
        <v>2053</v>
      </c>
      <c r="BA27" s="210">
        <v>40914</v>
      </c>
      <c r="BC27" s="91">
        <v>378</v>
      </c>
      <c r="BD27" s="243" t="s">
        <v>171</v>
      </c>
      <c r="BE27" s="244" t="s">
        <v>1429</v>
      </c>
      <c r="BF27" s="91" t="s">
        <v>1839</v>
      </c>
      <c r="BG27" s="91" t="s">
        <v>1397</v>
      </c>
      <c r="BH27" s="91" t="s">
        <v>1835</v>
      </c>
      <c r="BI27" s="344">
        <v>40858</v>
      </c>
    </row>
    <row r="28" spans="1:61">
      <c r="L28" s="237"/>
      <c r="M28" s="237"/>
      <c r="R28" s="271" t="s">
        <v>1747</v>
      </c>
      <c r="S28" s="271" t="s">
        <v>2169</v>
      </c>
      <c r="T28" s="379">
        <v>6</v>
      </c>
      <c r="U28" s="358"/>
      <c r="V28" s="358"/>
      <c r="W28" s="358"/>
      <c r="X28" s="358"/>
      <c r="Y28" s="358"/>
      <c r="Z28" s="358"/>
      <c r="AA28" s="354">
        <v>6</v>
      </c>
      <c r="AB28" s="358"/>
      <c r="AC28" s="358"/>
      <c r="AD28" s="358"/>
      <c r="AE28" s="358"/>
      <c r="AF28" s="358"/>
      <c r="AG28" s="358"/>
      <c r="AI28" s="377" t="s">
        <v>1817</v>
      </c>
      <c r="AJ28" s="378" t="s">
        <v>1957</v>
      </c>
      <c r="AK28" s="380">
        <v>0.12</v>
      </c>
      <c r="AL28" s="377" t="s">
        <v>1593</v>
      </c>
      <c r="AM28" s="388">
        <v>40925</v>
      </c>
      <c r="AU28" s="91">
        <v>167</v>
      </c>
      <c r="AV28" s="243" t="s">
        <v>20</v>
      </c>
      <c r="AW28" s="245" t="s">
        <v>2043</v>
      </c>
      <c r="AX28" s="91" t="s">
        <v>1346</v>
      </c>
      <c r="AY28" s="91" t="s">
        <v>1928</v>
      </c>
      <c r="AZ28" s="91" t="s">
        <v>2054</v>
      </c>
      <c r="BA28" s="210">
        <v>40914</v>
      </c>
      <c r="BC28" s="91">
        <v>379</v>
      </c>
      <c r="BD28" s="243" t="s">
        <v>1715</v>
      </c>
      <c r="BE28" s="244" t="s">
        <v>1422</v>
      </c>
      <c r="BF28" s="91"/>
      <c r="BG28" s="91" t="s">
        <v>1397</v>
      </c>
      <c r="BH28" s="91" t="s">
        <v>1835</v>
      </c>
      <c r="BI28" s="344">
        <v>40861</v>
      </c>
    </row>
    <row r="29" spans="1:61">
      <c r="L29" s="237"/>
      <c r="M29" s="237"/>
      <c r="R29" s="271" t="s">
        <v>1747</v>
      </c>
      <c r="S29" s="366" t="s">
        <v>2147</v>
      </c>
      <c r="T29" s="367">
        <v>42</v>
      </c>
      <c r="U29" s="358"/>
      <c r="V29" s="358"/>
      <c r="W29" s="358"/>
      <c r="X29" s="358"/>
      <c r="Y29" s="358"/>
      <c r="Z29" s="358"/>
      <c r="AA29" s="353">
        <v>42</v>
      </c>
      <c r="AB29" s="358"/>
      <c r="AC29" s="358"/>
      <c r="AD29" s="358"/>
      <c r="AE29" s="358"/>
      <c r="AF29" s="358"/>
      <c r="AG29" s="358"/>
      <c r="AI29" s="377" t="s">
        <v>1952</v>
      </c>
      <c r="AJ29" s="378" t="s">
        <v>1953</v>
      </c>
      <c r="AK29" s="380">
        <v>0.04</v>
      </c>
      <c r="AL29" s="377" t="s">
        <v>1593</v>
      </c>
      <c r="AM29" s="388">
        <v>40925</v>
      </c>
      <c r="AU29" s="91">
        <v>168</v>
      </c>
      <c r="AV29" s="243" t="s">
        <v>20</v>
      </c>
      <c r="AW29" s="245" t="s">
        <v>1425</v>
      </c>
      <c r="AX29" s="91" t="s">
        <v>2055</v>
      </c>
      <c r="AY29" s="91" t="s">
        <v>1928</v>
      </c>
      <c r="AZ29" s="91" t="s">
        <v>2053</v>
      </c>
      <c r="BA29" s="210">
        <v>40914</v>
      </c>
      <c r="BC29" s="91">
        <v>380</v>
      </c>
      <c r="BD29" s="243" t="s">
        <v>813</v>
      </c>
      <c r="BE29" s="244" t="s">
        <v>1433</v>
      </c>
      <c r="BF29" s="91" t="s">
        <v>1434</v>
      </c>
      <c r="BG29" s="91" t="s">
        <v>1397</v>
      </c>
      <c r="BH29" s="91" t="s">
        <v>1835</v>
      </c>
      <c r="BI29" s="344">
        <v>40854</v>
      </c>
    </row>
    <row r="30" spans="1:61">
      <c r="L30" s="237"/>
      <c r="M30" s="237"/>
      <c r="R30" s="271" t="s">
        <v>143</v>
      </c>
      <c r="S30" s="271" t="s">
        <v>311</v>
      </c>
      <c r="T30" s="379">
        <v>2</v>
      </c>
      <c r="U30" s="358"/>
      <c r="V30" s="358"/>
      <c r="W30" s="358"/>
      <c r="X30" s="358"/>
      <c r="Y30" s="358"/>
      <c r="Z30" s="358"/>
      <c r="AA30" s="354">
        <v>2</v>
      </c>
      <c r="AB30" s="358"/>
      <c r="AC30" s="358"/>
      <c r="AD30" s="358"/>
      <c r="AE30" s="358"/>
      <c r="AF30" s="358"/>
      <c r="AG30" s="358"/>
      <c r="AI30" s="377" t="s">
        <v>20</v>
      </c>
      <c r="AJ30" s="378" t="s">
        <v>1954</v>
      </c>
      <c r="AK30" s="380">
        <v>0.28499999999999998</v>
      </c>
      <c r="AL30" s="382" t="s">
        <v>1593</v>
      </c>
      <c r="AM30" s="389">
        <v>40925</v>
      </c>
      <c r="AU30" s="91">
        <v>169</v>
      </c>
      <c r="AV30" s="243" t="s">
        <v>2056</v>
      </c>
      <c r="AW30" s="245" t="s">
        <v>2057</v>
      </c>
      <c r="AX30" s="373"/>
      <c r="AY30" s="91" t="s">
        <v>1397</v>
      </c>
      <c r="AZ30" s="91" t="s">
        <v>1979</v>
      </c>
      <c r="BA30" s="344" t="s">
        <v>1996</v>
      </c>
      <c r="BC30" s="91">
        <v>381</v>
      </c>
      <c r="BD30" s="243" t="s">
        <v>20</v>
      </c>
      <c r="BE30" s="244" t="s">
        <v>1413</v>
      </c>
      <c r="BF30" s="91" t="s">
        <v>1840</v>
      </c>
      <c r="BG30" s="91" t="s">
        <v>1397</v>
      </c>
      <c r="BH30" s="91" t="s">
        <v>1835</v>
      </c>
      <c r="BI30" s="344">
        <v>40865</v>
      </c>
    </row>
    <row r="31" spans="1:61">
      <c r="L31" s="237"/>
      <c r="M31" s="237"/>
      <c r="R31" s="271" t="s">
        <v>101</v>
      </c>
      <c r="S31" s="245" t="s">
        <v>1794</v>
      </c>
      <c r="T31" s="379">
        <v>30</v>
      </c>
      <c r="U31" s="358"/>
      <c r="V31" s="358"/>
      <c r="W31" s="358"/>
      <c r="X31" s="358"/>
      <c r="Y31" s="358">
        <v>7</v>
      </c>
      <c r="Z31" s="358"/>
      <c r="AA31" s="354">
        <v>23</v>
      </c>
      <c r="AB31" s="358"/>
      <c r="AC31" s="358"/>
      <c r="AD31" s="358"/>
      <c r="AE31" s="358"/>
      <c r="AF31" s="358"/>
      <c r="AG31" s="358"/>
      <c r="AI31" s="377" t="s">
        <v>262</v>
      </c>
      <c r="AJ31" s="378" t="s">
        <v>1951</v>
      </c>
      <c r="AK31" s="380">
        <v>2.29</v>
      </c>
      <c r="AL31" s="377" t="s">
        <v>1067</v>
      </c>
      <c r="AM31" s="388">
        <v>40925</v>
      </c>
      <c r="AU31" s="91">
        <v>170</v>
      </c>
      <c r="AV31" s="243" t="s">
        <v>2041</v>
      </c>
      <c r="AW31" s="245" t="s">
        <v>1977</v>
      </c>
      <c r="AX31" s="91" t="s">
        <v>2058</v>
      </c>
      <c r="AY31" s="91" t="s">
        <v>1924</v>
      </c>
      <c r="AZ31" s="91" t="s">
        <v>1924</v>
      </c>
      <c r="BA31" s="210">
        <v>40924</v>
      </c>
      <c r="BC31" s="91">
        <v>382</v>
      </c>
      <c r="BD31" s="243" t="s">
        <v>20</v>
      </c>
      <c r="BE31" s="244" t="s">
        <v>1413</v>
      </c>
      <c r="BF31" s="91" t="s">
        <v>1346</v>
      </c>
      <c r="BG31" s="91" t="s">
        <v>1397</v>
      </c>
      <c r="BH31" s="91" t="s">
        <v>1835</v>
      </c>
      <c r="BI31" s="344">
        <v>40865</v>
      </c>
    </row>
    <row r="32" spans="1:61">
      <c r="L32" s="237"/>
      <c r="M32" s="237"/>
      <c r="R32" s="271" t="s">
        <v>2146</v>
      </c>
      <c r="S32" s="403" t="s">
        <v>2170</v>
      </c>
      <c r="T32" s="379">
        <v>2</v>
      </c>
      <c r="U32" s="358"/>
      <c r="V32" s="358"/>
      <c r="W32" s="358"/>
      <c r="X32" s="358"/>
      <c r="Y32" s="358">
        <v>1</v>
      </c>
      <c r="Z32" s="358"/>
      <c r="AA32" s="354">
        <v>1</v>
      </c>
      <c r="AB32" s="358"/>
      <c r="AC32" s="358"/>
      <c r="AD32" s="358"/>
      <c r="AE32" s="358"/>
      <c r="AF32" s="358"/>
      <c r="AG32" s="358"/>
      <c r="AI32" s="377" t="s">
        <v>114</v>
      </c>
      <c r="AJ32" s="378" t="s">
        <v>1955</v>
      </c>
      <c r="AK32" s="380">
        <v>2.02</v>
      </c>
      <c r="AL32" s="382" t="s">
        <v>1956</v>
      </c>
      <c r="AM32" s="389">
        <v>40925</v>
      </c>
      <c r="AU32" s="91">
        <v>171</v>
      </c>
      <c r="AV32" s="243" t="s">
        <v>262</v>
      </c>
      <c r="AW32" s="245" t="s">
        <v>2059</v>
      </c>
      <c r="AX32" s="91" t="s">
        <v>2060</v>
      </c>
      <c r="AY32" s="91" t="s">
        <v>1966</v>
      </c>
      <c r="AZ32" s="91" t="s">
        <v>1979</v>
      </c>
      <c r="BA32" s="210">
        <v>40887</v>
      </c>
      <c r="BC32" s="91">
        <v>383</v>
      </c>
      <c r="BD32" s="243" t="s">
        <v>20</v>
      </c>
      <c r="BE32" s="244" t="s">
        <v>1425</v>
      </c>
      <c r="BF32" s="91" t="s">
        <v>1717</v>
      </c>
      <c r="BG32" s="91" t="s">
        <v>1397</v>
      </c>
      <c r="BH32" s="91" t="s">
        <v>1835</v>
      </c>
      <c r="BI32" s="344">
        <v>40865</v>
      </c>
    </row>
    <row r="33" spans="12:61">
      <c r="L33" s="237"/>
      <c r="M33" s="237"/>
      <c r="R33" s="271" t="s">
        <v>97</v>
      </c>
      <c r="S33" s="366" t="s">
        <v>2171</v>
      </c>
      <c r="T33" s="367">
        <v>40</v>
      </c>
      <c r="U33" s="358"/>
      <c r="V33" s="358"/>
      <c r="W33" s="358"/>
      <c r="X33" s="358"/>
      <c r="Y33" s="358"/>
      <c r="Z33" s="358"/>
      <c r="AA33" s="353">
        <v>40</v>
      </c>
      <c r="AB33" s="358"/>
      <c r="AC33" s="358"/>
      <c r="AD33" s="358"/>
      <c r="AE33" s="358"/>
      <c r="AF33" s="358"/>
      <c r="AG33" s="358"/>
      <c r="AI33" s="377" t="s">
        <v>253</v>
      </c>
      <c r="AJ33" s="378" t="s">
        <v>1962</v>
      </c>
      <c r="AK33" s="380">
        <v>1.5049999999999999</v>
      </c>
      <c r="AL33" s="377" t="s">
        <v>1959</v>
      </c>
      <c r="AM33" s="388">
        <v>40926</v>
      </c>
      <c r="AU33" s="91">
        <v>172</v>
      </c>
      <c r="AV33" s="243" t="s">
        <v>262</v>
      </c>
      <c r="AW33" s="245" t="s">
        <v>1735</v>
      </c>
      <c r="AX33" s="91" t="s">
        <v>1867</v>
      </c>
      <c r="AY33" s="91" t="s">
        <v>1979</v>
      </c>
      <c r="AZ33" s="91" t="s">
        <v>1371</v>
      </c>
      <c r="BA33" s="210">
        <v>40887</v>
      </c>
      <c r="BC33" s="91">
        <v>384</v>
      </c>
      <c r="BD33" s="243" t="s">
        <v>175</v>
      </c>
      <c r="BE33" s="244" t="s">
        <v>1841</v>
      </c>
      <c r="BF33" s="91"/>
      <c r="BG33" s="91" t="s">
        <v>1397</v>
      </c>
      <c r="BH33" s="91" t="s">
        <v>1842</v>
      </c>
      <c r="BI33" s="343">
        <v>40878</v>
      </c>
    </row>
    <row r="34" spans="12:61">
      <c r="L34" s="237"/>
      <c r="M34" s="237"/>
      <c r="R34" s="271" t="s">
        <v>97</v>
      </c>
      <c r="S34" s="403" t="s">
        <v>2172</v>
      </c>
      <c r="T34" s="379">
        <v>43</v>
      </c>
      <c r="U34" s="358"/>
      <c r="V34" s="358"/>
      <c r="W34" s="358"/>
      <c r="X34" s="358"/>
      <c r="Y34" s="358"/>
      <c r="Z34" s="358"/>
      <c r="AA34" s="354">
        <v>43</v>
      </c>
      <c r="AB34" s="358"/>
      <c r="AC34" s="358"/>
      <c r="AD34" s="358"/>
      <c r="AE34" s="358"/>
      <c r="AF34" s="358"/>
      <c r="AG34" s="358"/>
      <c r="AI34" s="377" t="s">
        <v>252</v>
      </c>
      <c r="AJ34" s="378" t="s">
        <v>2138</v>
      </c>
      <c r="AK34" s="380">
        <v>0.2</v>
      </c>
      <c r="AL34" s="382" t="s">
        <v>1604</v>
      </c>
      <c r="AM34" s="389">
        <v>40926</v>
      </c>
      <c r="AU34" s="91">
        <v>173</v>
      </c>
      <c r="AV34" s="243" t="s">
        <v>181</v>
      </c>
      <c r="AW34" s="245" t="s">
        <v>2061</v>
      </c>
      <c r="AX34" s="91" t="s">
        <v>1102</v>
      </c>
      <c r="AY34" s="91" t="s">
        <v>1928</v>
      </c>
      <c r="AZ34" s="91" t="s">
        <v>1924</v>
      </c>
      <c r="BA34" s="363">
        <v>40909</v>
      </c>
      <c r="BC34" s="91">
        <v>385</v>
      </c>
      <c r="BD34" s="243" t="s">
        <v>1941</v>
      </c>
      <c r="BE34" s="244" t="s">
        <v>1843</v>
      </c>
      <c r="BF34" s="91"/>
      <c r="BG34" s="91" t="s">
        <v>1397</v>
      </c>
      <c r="BH34" s="91" t="s">
        <v>1394</v>
      </c>
      <c r="BI34" s="343">
        <v>40878</v>
      </c>
    </row>
    <row r="35" spans="12:61" ht="15.75" thickBot="1">
      <c r="L35" s="237"/>
      <c r="M35" s="237"/>
      <c r="R35" s="404" t="s">
        <v>97</v>
      </c>
      <c r="S35" s="248" t="s">
        <v>2173</v>
      </c>
      <c r="T35" s="404">
        <v>2</v>
      </c>
      <c r="U35" s="359"/>
      <c r="V35" s="359"/>
      <c r="W35" s="359"/>
      <c r="X35" s="359"/>
      <c r="Y35" s="359"/>
      <c r="Z35" s="359"/>
      <c r="AA35" s="359">
        <v>2</v>
      </c>
      <c r="AB35" s="100"/>
      <c r="AC35" s="100"/>
      <c r="AD35" s="100"/>
      <c r="AE35" s="100"/>
      <c r="AF35" s="100"/>
      <c r="AG35" s="100"/>
      <c r="AI35" s="377" t="s">
        <v>28</v>
      </c>
      <c r="AJ35" s="378" t="s">
        <v>2121</v>
      </c>
      <c r="AK35" s="382">
        <v>0.97</v>
      </c>
      <c r="AL35" s="382" t="s">
        <v>2122</v>
      </c>
      <c r="AM35" s="361">
        <v>40926</v>
      </c>
      <c r="AU35" s="91">
        <v>174</v>
      </c>
      <c r="AV35" s="243" t="s">
        <v>171</v>
      </c>
      <c r="AW35" s="245" t="s">
        <v>2062</v>
      </c>
      <c r="AX35" s="91" t="s">
        <v>1430</v>
      </c>
      <c r="AY35" s="91" t="s">
        <v>1979</v>
      </c>
      <c r="AZ35" s="91" t="s">
        <v>2040</v>
      </c>
      <c r="BA35" s="210">
        <v>40905</v>
      </c>
      <c r="BC35" s="91">
        <v>386</v>
      </c>
      <c r="BD35" s="243" t="s">
        <v>175</v>
      </c>
      <c r="BE35" s="244" t="s">
        <v>1841</v>
      </c>
      <c r="BF35" s="91"/>
      <c r="BG35" s="91" t="s">
        <v>1397</v>
      </c>
      <c r="BH35" s="91" t="s">
        <v>404</v>
      </c>
      <c r="BI35" s="343">
        <v>40878</v>
      </c>
    </row>
    <row r="36" spans="12:61" ht="15.75">
      <c r="L36" s="237"/>
      <c r="M36" s="237"/>
      <c r="R36" s="1027" t="s">
        <v>1256</v>
      </c>
      <c r="S36" s="1027"/>
      <c r="T36" s="400">
        <f>SUM(T3:T35)</f>
        <v>1218</v>
      </c>
      <c r="AA36" s="91"/>
      <c r="AI36" s="377" t="s">
        <v>20</v>
      </c>
      <c r="AJ36" s="378" t="s">
        <v>1965</v>
      </c>
      <c r="AK36" s="380">
        <v>2.5150000000000001</v>
      </c>
      <c r="AL36" s="382" t="s">
        <v>1959</v>
      </c>
      <c r="AM36" s="389">
        <v>40926</v>
      </c>
      <c r="AU36" s="91">
        <v>175</v>
      </c>
      <c r="AV36" s="243" t="s">
        <v>30</v>
      </c>
      <c r="AW36" s="245" t="s">
        <v>1092</v>
      </c>
      <c r="AX36" s="91" t="s">
        <v>2063</v>
      </c>
      <c r="AY36" s="91" t="s">
        <v>404</v>
      </c>
      <c r="AZ36" s="91" t="s">
        <v>1842</v>
      </c>
      <c r="BA36" s="210">
        <v>40926</v>
      </c>
      <c r="BC36" s="91">
        <v>387</v>
      </c>
      <c r="BD36" s="243" t="s">
        <v>130</v>
      </c>
      <c r="BE36" s="244" t="s">
        <v>282</v>
      </c>
      <c r="BF36" s="91" t="s">
        <v>1844</v>
      </c>
      <c r="BG36" s="91" t="s">
        <v>1397</v>
      </c>
      <c r="BH36" s="91" t="s">
        <v>1845</v>
      </c>
      <c r="BI36" s="344">
        <v>41255</v>
      </c>
    </row>
    <row r="37" spans="12:61">
      <c r="L37" s="237"/>
      <c r="M37" s="237"/>
      <c r="S37" s="399"/>
      <c r="AI37" s="377" t="s">
        <v>285</v>
      </c>
      <c r="AJ37" s="378" t="s">
        <v>1958</v>
      </c>
      <c r="AK37" s="380">
        <v>0.51500000000000001</v>
      </c>
      <c r="AL37" s="382" t="s">
        <v>1959</v>
      </c>
      <c r="AM37" s="389">
        <v>40926</v>
      </c>
      <c r="AU37" s="91">
        <v>176</v>
      </c>
      <c r="AV37" s="243" t="s">
        <v>1825</v>
      </c>
      <c r="AW37" s="245" t="s">
        <v>1738</v>
      </c>
      <c r="AX37" s="373"/>
      <c r="AY37" s="91" t="s">
        <v>404</v>
      </c>
      <c r="AZ37" s="91" t="s">
        <v>1842</v>
      </c>
      <c r="BA37" s="210">
        <v>40926</v>
      </c>
      <c r="BC37" s="91">
        <v>388</v>
      </c>
      <c r="BD37" s="91"/>
      <c r="BE37" s="244"/>
      <c r="BF37" s="91"/>
      <c r="BG37" s="91"/>
      <c r="BH37" s="91"/>
      <c r="BI37" s="91"/>
    </row>
    <row r="38" spans="12:61">
      <c r="L38" s="237"/>
      <c r="M38" s="237"/>
      <c r="R38" s="364"/>
      <c r="S38" s="352"/>
      <c r="T38" s="353"/>
      <c r="AA38" s="91"/>
      <c r="AI38" s="377" t="s">
        <v>137</v>
      </c>
      <c r="AJ38" s="378" t="s">
        <v>1960</v>
      </c>
      <c r="AK38" s="380">
        <v>2.4550000000000001</v>
      </c>
      <c r="AL38" s="382" t="s">
        <v>1604</v>
      </c>
      <c r="AM38" s="389">
        <v>40926</v>
      </c>
      <c r="AU38" s="91">
        <v>177</v>
      </c>
      <c r="AV38" s="243" t="s">
        <v>2041</v>
      </c>
      <c r="AW38" s="245" t="s">
        <v>2064</v>
      </c>
      <c r="AX38" s="373"/>
      <c r="AY38" s="91" t="s">
        <v>1928</v>
      </c>
      <c r="AZ38" s="91" t="s">
        <v>1842</v>
      </c>
      <c r="BA38" s="210">
        <v>40914</v>
      </c>
      <c r="BC38" s="91">
        <v>389</v>
      </c>
      <c r="BD38" s="91" t="s">
        <v>114</v>
      </c>
      <c r="BE38" s="244" t="s">
        <v>1431</v>
      </c>
      <c r="BF38" s="91"/>
      <c r="BG38" s="91" t="s">
        <v>1397</v>
      </c>
      <c r="BH38" s="91" t="s">
        <v>1846</v>
      </c>
      <c r="BI38" s="343">
        <v>40878</v>
      </c>
    </row>
    <row r="39" spans="12:61">
      <c r="L39" s="237"/>
      <c r="M39" s="237"/>
      <c r="R39" s="364"/>
      <c r="T39" s="356"/>
      <c r="AA39" s="91"/>
      <c r="AI39" s="377" t="s">
        <v>1821</v>
      </c>
      <c r="AJ39" s="378" t="s">
        <v>1822</v>
      </c>
      <c r="AK39" s="380">
        <v>21.565000000000001</v>
      </c>
      <c r="AL39" s="382" t="s">
        <v>1963</v>
      </c>
      <c r="AM39" s="389">
        <v>40926</v>
      </c>
      <c r="AU39" s="91">
        <v>178</v>
      </c>
      <c r="AV39" s="243" t="s">
        <v>1952</v>
      </c>
      <c r="AW39" s="245" t="s">
        <v>1999</v>
      </c>
      <c r="AX39" s="373"/>
      <c r="AY39" s="91" t="s">
        <v>404</v>
      </c>
      <c r="AZ39" s="91" t="s">
        <v>2065</v>
      </c>
      <c r="BA39" s="210">
        <v>40925</v>
      </c>
      <c r="BC39" s="91">
        <v>390</v>
      </c>
      <c r="BD39" s="91"/>
      <c r="BE39" s="244"/>
      <c r="BF39" s="91"/>
      <c r="BG39" s="91"/>
      <c r="BH39" s="91"/>
      <c r="BI39" s="344"/>
    </row>
    <row r="40" spans="12:61">
      <c r="L40" s="237"/>
      <c r="M40" s="237"/>
      <c r="R40" s="364"/>
      <c r="T40" s="356"/>
      <c r="AA40" s="91"/>
      <c r="AI40" s="377" t="s">
        <v>249</v>
      </c>
      <c r="AJ40" s="381" t="s">
        <v>2109</v>
      </c>
      <c r="AK40" s="380">
        <v>2.1800000000000002</v>
      </c>
      <c r="AL40" s="377" t="s">
        <v>1959</v>
      </c>
      <c r="AM40" s="388">
        <v>40926</v>
      </c>
      <c r="AU40" s="91">
        <v>179</v>
      </c>
      <c r="AV40" s="243" t="s">
        <v>199</v>
      </c>
      <c r="AW40" s="245" t="s">
        <v>2024</v>
      </c>
      <c r="AX40" s="373"/>
      <c r="AY40" s="91" t="s">
        <v>404</v>
      </c>
      <c r="AZ40" s="91" t="s">
        <v>1842</v>
      </c>
      <c r="BA40" s="210">
        <v>40563</v>
      </c>
      <c r="BC40" s="91">
        <v>391</v>
      </c>
      <c r="BD40" s="91" t="s">
        <v>24</v>
      </c>
      <c r="BE40" s="244" t="s">
        <v>1847</v>
      </c>
      <c r="BF40" s="91" t="s">
        <v>1848</v>
      </c>
      <c r="BG40" s="91" t="s">
        <v>1397</v>
      </c>
      <c r="BH40" s="91" t="s">
        <v>1846</v>
      </c>
      <c r="BI40" s="344">
        <v>40889</v>
      </c>
    </row>
    <row r="41" spans="12:61">
      <c r="L41" s="237"/>
      <c r="M41" s="237"/>
      <c r="R41" s="364"/>
      <c r="S41" s="355"/>
      <c r="T41" s="353"/>
      <c r="AA41" s="91"/>
      <c r="AI41" s="377" t="s">
        <v>249</v>
      </c>
      <c r="AJ41" s="378" t="s">
        <v>1961</v>
      </c>
      <c r="AK41" s="380">
        <v>0.9</v>
      </c>
      <c r="AL41" s="377" t="s">
        <v>1604</v>
      </c>
      <c r="AM41" s="388">
        <v>40926</v>
      </c>
      <c r="AU41" s="91">
        <v>180</v>
      </c>
      <c r="AV41" s="243" t="s">
        <v>1944</v>
      </c>
      <c r="AW41" s="245" t="s">
        <v>2066</v>
      </c>
      <c r="AX41" s="373"/>
      <c r="AY41" s="91" t="s">
        <v>404</v>
      </c>
      <c r="AZ41" s="91" t="s">
        <v>1842</v>
      </c>
      <c r="BA41" s="210">
        <v>40563</v>
      </c>
      <c r="BC41" s="91">
        <v>392</v>
      </c>
      <c r="BD41" s="91" t="s">
        <v>137</v>
      </c>
      <c r="BE41" s="244" t="s">
        <v>1849</v>
      </c>
      <c r="BF41" s="91"/>
      <c r="BG41" s="91" t="s">
        <v>1397</v>
      </c>
      <c r="BH41" s="91" t="s">
        <v>1394</v>
      </c>
      <c r="BI41" s="343">
        <v>40878</v>
      </c>
    </row>
    <row r="42" spans="12:61">
      <c r="L42" s="237"/>
      <c r="M42" s="237"/>
      <c r="R42" s="364"/>
      <c r="S42" s="357"/>
      <c r="T42" s="356"/>
      <c r="AA42" s="91"/>
      <c r="AI42" s="382" t="s">
        <v>199</v>
      </c>
      <c r="AJ42" s="378" t="s">
        <v>2108</v>
      </c>
      <c r="AK42" s="380">
        <v>8.0549999999999997</v>
      </c>
      <c r="AL42" s="382" t="s">
        <v>1964</v>
      </c>
      <c r="AM42" s="389">
        <v>40926</v>
      </c>
      <c r="AU42" s="91">
        <v>181</v>
      </c>
      <c r="AV42" s="243" t="s">
        <v>153</v>
      </c>
      <c r="AW42" s="245" t="s">
        <v>154</v>
      </c>
      <c r="AX42" s="373"/>
      <c r="AY42" s="91" t="s">
        <v>404</v>
      </c>
      <c r="AZ42" s="91" t="s">
        <v>1842</v>
      </c>
      <c r="BA42" s="210">
        <v>40563</v>
      </c>
      <c r="BC42" s="91">
        <v>393</v>
      </c>
      <c r="BD42" s="91" t="s">
        <v>1942</v>
      </c>
      <c r="BE42" s="244" t="s">
        <v>1850</v>
      </c>
      <c r="BF42" s="91" t="s">
        <v>1328</v>
      </c>
      <c r="BG42" s="91" t="s">
        <v>1397</v>
      </c>
      <c r="BH42" s="91" t="s">
        <v>1851</v>
      </c>
      <c r="BI42" s="344">
        <v>40889</v>
      </c>
    </row>
    <row r="43" spans="12:61">
      <c r="L43" s="237"/>
      <c r="M43" s="237"/>
      <c r="AI43" s="377" t="s">
        <v>1817</v>
      </c>
      <c r="AJ43" s="378" t="s">
        <v>1957</v>
      </c>
      <c r="AK43" s="382">
        <v>0.33</v>
      </c>
      <c r="AL43" s="377" t="s">
        <v>2111</v>
      </c>
      <c r="AM43" s="344">
        <v>40928</v>
      </c>
      <c r="AU43" s="91">
        <v>182</v>
      </c>
      <c r="AV43" s="243" t="s">
        <v>2041</v>
      </c>
      <c r="AW43" s="245" t="s">
        <v>1983</v>
      </c>
      <c r="AX43" s="373"/>
      <c r="AY43" s="91" t="s">
        <v>404</v>
      </c>
      <c r="AZ43" s="91" t="s">
        <v>1842</v>
      </c>
      <c r="BA43" s="210">
        <v>40563</v>
      </c>
      <c r="BC43" s="91">
        <v>394</v>
      </c>
      <c r="BD43" s="91" t="s">
        <v>137</v>
      </c>
      <c r="BE43" s="244" t="s">
        <v>1561</v>
      </c>
      <c r="BF43" s="91" t="s">
        <v>1852</v>
      </c>
      <c r="BG43" s="91" t="s">
        <v>1397</v>
      </c>
      <c r="BH43" s="91" t="s">
        <v>1851</v>
      </c>
      <c r="BI43" s="344">
        <v>40889</v>
      </c>
    </row>
    <row r="44" spans="12:61">
      <c r="L44" s="237"/>
      <c r="M44" s="237"/>
      <c r="AI44" s="377" t="s">
        <v>1817</v>
      </c>
      <c r="AJ44" s="378" t="s">
        <v>1957</v>
      </c>
      <c r="AK44" s="382">
        <v>1.1000000000000001</v>
      </c>
      <c r="AL44" s="382" t="s">
        <v>2117</v>
      </c>
      <c r="AM44" s="361">
        <v>40928</v>
      </c>
      <c r="AU44" s="91">
        <v>183</v>
      </c>
      <c r="AV44" s="243" t="s">
        <v>20</v>
      </c>
      <c r="AW44" s="245" t="s">
        <v>2033</v>
      </c>
      <c r="AX44" s="373"/>
      <c r="AY44" s="91" t="s">
        <v>1928</v>
      </c>
      <c r="AZ44" s="91" t="s">
        <v>1842</v>
      </c>
      <c r="BA44" s="210">
        <v>40563</v>
      </c>
      <c r="BC44" s="91">
        <v>395</v>
      </c>
      <c r="BD44" s="91" t="s">
        <v>171</v>
      </c>
      <c r="BE44" s="244" t="s">
        <v>1429</v>
      </c>
      <c r="BF44" s="91"/>
      <c r="BG44" s="91" t="s">
        <v>1397</v>
      </c>
      <c r="BH44" s="91" t="s">
        <v>1394</v>
      </c>
      <c r="BI44" s="343">
        <v>40878</v>
      </c>
    </row>
    <row r="45" spans="12:61">
      <c r="L45" s="237"/>
      <c r="M45" s="237"/>
      <c r="AI45" s="377" t="s">
        <v>253</v>
      </c>
      <c r="AJ45" s="378" t="s">
        <v>1962</v>
      </c>
      <c r="AK45" s="377">
        <v>0.13500000000000001</v>
      </c>
      <c r="AL45" s="382" t="s">
        <v>2104</v>
      </c>
      <c r="AM45" s="361">
        <v>40928</v>
      </c>
      <c r="AU45" s="91">
        <v>184</v>
      </c>
      <c r="AV45" s="243" t="s">
        <v>2041</v>
      </c>
      <c r="AW45" s="245" t="s">
        <v>2067</v>
      </c>
      <c r="AX45" s="373"/>
      <c r="AY45" s="91" t="s">
        <v>1928</v>
      </c>
      <c r="AZ45" s="91" t="s">
        <v>1924</v>
      </c>
      <c r="BA45" s="210">
        <v>40562</v>
      </c>
      <c r="BC45" s="91">
        <v>396</v>
      </c>
      <c r="BD45" s="91" t="s">
        <v>114</v>
      </c>
      <c r="BE45" s="244" t="s">
        <v>1431</v>
      </c>
      <c r="BF45" s="91"/>
      <c r="BG45" s="91" t="s">
        <v>1397</v>
      </c>
      <c r="BH45" s="91" t="s">
        <v>1394</v>
      </c>
      <c r="BI45" s="343">
        <v>40878</v>
      </c>
    </row>
    <row r="46" spans="12:61">
      <c r="L46" s="237"/>
      <c r="M46" s="237"/>
      <c r="AI46" s="377" t="s">
        <v>226</v>
      </c>
      <c r="AJ46" s="378" t="s">
        <v>2106</v>
      </c>
      <c r="AK46" s="382">
        <v>1</v>
      </c>
      <c r="AL46" s="382" t="s">
        <v>2104</v>
      </c>
      <c r="AM46" s="361">
        <v>40928</v>
      </c>
      <c r="AU46" s="91">
        <v>185</v>
      </c>
      <c r="AV46" s="243" t="s">
        <v>20</v>
      </c>
      <c r="AW46" s="245" t="s">
        <v>1992</v>
      </c>
      <c r="AX46" s="373"/>
      <c r="AY46" s="91" t="s">
        <v>1928</v>
      </c>
      <c r="AZ46" s="91" t="s">
        <v>1842</v>
      </c>
      <c r="BA46" s="210">
        <v>40560</v>
      </c>
      <c r="BC46" s="91">
        <v>397</v>
      </c>
      <c r="BD46" s="91" t="s">
        <v>763</v>
      </c>
      <c r="BE46" s="244" t="s">
        <v>1347</v>
      </c>
      <c r="BF46" s="91"/>
      <c r="BG46" s="91" t="s">
        <v>1394</v>
      </c>
      <c r="BH46" s="91" t="s">
        <v>1853</v>
      </c>
      <c r="BI46" s="344">
        <v>40886</v>
      </c>
    </row>
    <row r="47" spans="12:61">
      <c r="L47" s="237"/>
      <c r="M47" s="237"/>
      <c r="AI47" s="377" t="s">
        <v>273</v>
      </c>
      <c r="AJ47" s="378" t="s">
        <v>2120</v>
      </c>
      <c r="AK47" s="382">
        <v>0.56999999999999995</v>
      </c>
      <c r="AL47" s="382" t="s">
        <v>1063</v>
      </c>
      <c r="AM47" s="361">
        <v>40928</v>
      </c>
      <c r="AU47" s="91">
        <v>186</v>
      </c>
      <c r="AV47" s="243" t="s">
        <v>196</v>
      </c>
      <c r="AW47" s="245" t="s">
        <v>341</v>
      </c>
      <c r="AX47" s="373"/>
      <c r="AY47" s="91" t="s">
        <v>404</v>
      </c>
      <c r="AZ47" s="91" t="s">
        <v>1842</v>
      </c>
      <c r="BA47" s="210">
        <v>40563</v>
      </c>
      <c r="BC47" s="91">
        <v>398</v>
      </c>
      <c r="BD47" s="91" t="s">
        <v>262</v>
      </c>
      <c r="BE47" s="244" t="s">
        <v>1735</v>
      </c>
      <c r="BF47" s="91"/>
      <c r="BG47" s="91" t="s">
        <v>1397</v>
      </c>
      <c r="BH47" s="91" t="s">
        <v>1845</v>
      </c>
      <c r="BI47" s="344">
        <v>40887</v>
      </c>
    </row>
    <row r="48" spans="12:61">
      <c r="L48" s="237"/>
      <c r="M48" s="237"/>
      <c r="AI48" s="377" t="s">
        <v>24</v>
      </c>
      <c r="AJ48" s="378" t="s">
        <v>2115</v>
      </c>
      <c r="AK48" s="382">
        <v>0.47499999999999998</v>
      </c>
      <c r="AL48" s="377" t="s">
        <v>2104</v>
      </c>
      <c r="AM48" s="344">
        <v>40928</v>
      </c>
      <c r="AU48" s="91">
        <v>187</v>
      </c>
      <c r="AV48" s="243" t="s">
        <v>262</v>
      </c>
      <c r="AW48" s="245" t="s">
        <v>1735</v>
      </c>
      <c r="AX48" s="373"/>
      <c r="AY48" s="91" t="s">
        <v>404</v>
      </c>
      <c r="AZ48" s="91" t="s">
        <v>2000</v>
      </c>
      <c r="BA48" s="210">
        <v>40887</v>
      </c>
      <c r="BC48" s="91">
        <v>399</v>
      </c>
      <c r="BD48" s="91" t="s">
        <v>137</v>
      </c>
      <c r="BE48" s="244" t="s">
        <v>1854</v>
      </c>
      <c r="BF48" s="91"/>
      <c r="BG48" s="91" t="s">
        <v>1397</v>
      </c>
      <c r="BH48" s="91" t="s">
        <v>1855</v>
      </c>
      <c r="BI48" s="344">
        <v>40886</v>
      </c>
    </row>
    <row r="49" spans="12:61">
      <c r="L49" s="237"/>
      <c r="M49" s="237"/>
      <c r="AI49" s="377" t="s">
        <v>28</v>
      </c>
      <c r="AJ49" s="378" t="s">
        <v>2112</v>
      </c>
      <c r="AK49" s="382">
        <v>0.56499999999999995</v>
      </c>
      <c r="AL49" s="377" t="s">
        <v>2104</v>
      </c>
      <c r="AM49" s="344">
        <v>40928</v>
      </c>
      <c r="AU49" s="91">
        <v>188</v>
      </c>
      <c r="AV49" s="243" t="s">
        <v>262</v>
      </c>
      <c r="AW49" s="245" t="s">
        <v>2081</v>
      </c>
      <c r="AX49" s="373"/>
      <c r="AY49" s="91" t="s">
        <v>1397</v>
      </c>
      <c r="AZ49" s="91" t="s">
        <v>1371</v>
      </c>
      <c r="BA49" s="210">
        <v>40887</v>
      </c>
      <c r="BC49" s="91">
        <v>400</v>
      </c>
      <c r="BD49" s="91" t="s">
        <v>262</v>
      </c>
      <c r="BE49" s="244" t="s">
        <v>1735</v>
      </c>
      <c r="BF49" s="91"/>
      <c r="BG49" s="91" t="s">
        <v>1397</v>
      </c>
      <c r="BH49" s="91" t="s">
        <v>1856</v>
      </c>
      <c r="BI49" s="344">
        <v>40887</v>
      </c>
    </row>
    <row r="50" spans="12:61">
      <c r="AI50" s="377" t="s">
        <v>20</v>
      </c>
      <c r="AJ50" s="378" t="s">
        <v>2123</v>
      </c>
      <c r="AK50" s="382">
        <v>0.1</v>
      </c>
      <c r="AL50" s="377" t="s">
        <v>2104</v>
      </c>
      <c r="AM50" s="344">
        <v>40928</v>
      </c>
      <c r="AO50">
        <f>SUM(AK49:AK51)</f>
        <v>0.81499999999999995</v>
      </c>
      <c r="AU50" s="91">
        <v>189</v>
      </c>
      <c r="AV50" s="243" t="s">
        <v>1468</v>
      </c>
      <c r="AW50" s="245" t="s">
        <v>2082</v>
      </c>
      <c r="AX50" s="373"/>
      <c r="AY50" s="91" t="s">
        <v>1397</v>
      </c>
      <c r="AZ50" s="91" t="s">
        <v>1966</v>
      </c>
      <c r="BA50" s="363">
        <v>40909</v>
      </c>
      <c r="BC50" s="91">
        <v>401</v>
      </c>
      <c r="BD50" s="91" t="s">
        <v>1428</v>
      </c>
      <c r="BE50" s="244" t="s">
        <v>27</v>
      </c>
      <c r="BF50" s="91" t="s">
        <v>1098</v>
      </c>
      <c r="BG50" s="91" t="s">
        <v>1397</v>
      </c>
      <c r="BH50" s="91" t="s">
        <v>1835</v>
      </c>
      <c r="BI50" s="344">
        <v>40865</v>
      </c>
    </row>
    <row r="51" spans="12:61">
      <c r="AI51" s="377" t="s">
        <v>196</v>
      </c>
      <c r="AJ51" s="378" t="s">
        <v>2116</v>
      </c>
      <c r="AK51" s="382">
        <v>0.15</v>
      </c>
      <c r="AL51" s="377" t="s">
        <v>2104</v>
      </c>
      <c r="AM51" s="344">
        <v>40928</v>
      </c>
      <c r="AU51" s="91">
        <v>190</v>
      </c>
      <c r="AV51" s="243" t="s">
        <v>226</v>
      </c>
      <c r="AW51" s="245" t="s">
        <v>1427</v>
      </c>
      <c r="AX51" s="373"/>
      <c r="AY51" s="91" t="s">
        <v>1928</v>
      </c>
      <c r="AZ51" s="91" t="s">
        <v>1924</v>
      </c>
      <c r="BA51" s="210">
        <v>40932</v>
      </c>
      <c r="BC51" s="91">
        <v>402</v>
      </c>
      <c r="BD51" s="91" t="s">
        <v>763</v>
      </c>
      <c r="BE51" s="244" t="s">
        <v>1857</v>
      </c>
      <c r="BF51" s="91" t="s">
        <v>1858</v>
      </c>
      <c r="BG51" s="91" t="s">
        <v>1397</v>
      </c>
      <c r="BH51" s="91" t="s">
        <v>1859</v>
      </c>
      <c r="BI51" s="344">
        <v>40887</v>
      </c>
    </row>
    <row r="52" spans="12:61" ht="15.75" thickBot="1">
      <c r="AI52" s="377" t="s">
        <v>153</v>
      </c>
      <c r="AJ52" s="378" t="s">
        <v>2114</v>
      </c>
      <c r="AK52" s="382">
        <v>0.13</v>
      </c>
      <c r="AL52" s="382" t="s">
        <v>2104</v>
      </c>
      <c r="AM52" s="361">
        <v>40928</v>
      </c>
      <c r="AU52" s="100">
        <v>191</v>
      </c>
      <c r="AV52" s="247" t="s">
        <v>1536</v>
      </c>
      <c r="AW52" s="248" t="s">
        <v>1692</v>
      </c>
      <c r="AX52" s="374"/>
      <c r="AY52" s="100" t="s">
        <v>1397</v>
      </c>
      <c r="AZ52" s="100" t="s">
        <v>1924</v>
      </c>
      <c r="BA52" s="365">
        <v>40878</v>
      </c>
      <c r="BC52" s="91">
        <v>403</v>
      </c>
      <c r="BD52" s="91" t="s">
        <v>24</v>
      </c>
      <c r="BE52" s="244" t="s">
        <v>1367</v>
      </c>
      <c r="BF52" s="91" t="s">
        <v>1379</v>
      </c>
      <c r="BG52" s="91" t="s">
        <v>1397</v>
      </c>
      <c r="BH52" s="91" t="s">
        <v>1856</v>
      </c>
      <c r="BI52" s="344">
        <v>40887</v>
      </c>
    </row>
    <row r="53" spans="12:61">
      <c r="AI53" s="377" t="s">
        <v>1468</v>
      </c>
      <c r="AJ53" s="377" t="s">
        <v>2119</v>
      </c>
      <c r="AK53" s="382">
        <v>1.3</v>
      </c>
      <c r="AL53" s="382" t="s">
        <v>2117</v>
      </c>
      <c r="AM53" s="361">
        <v>40928</v>
      </c>
      <c r="BC53" s="91">
        <v>404</v>
      </c>
      <c r="BD53" s="91" t="s">
        <v>28</v>
      </c>
      <c r="BE53" s="244" t="s">
        <v>1860</v>
      </c>
      <c r="BF53" s="91" t="s">
        <v>1861</v>
      </c>
      <c r="BG53" s="91" t="s">
        <v>1364</v>
      </c>
      <c r="BH53" s="91" t="s">
        <v>1862</v>
      </c>
      <c r="BI53" s="344">
        <v>40892</v>
      </c>
    </row>
    <row r="54" spans="12:61">
      <c r="AI54" s="377" t="s">
        <v>249</v>
      </c>
      <c r="AJ54" s="377" t="s">
        <v>2110</v>
      </c>
      <c r="AK54" s="377">
        <v>0.91500000000000004</v>
      </c>
      <c r="AL54" s="382" t="s">
        <v>2111</v>
      </c>
      <c r="AM54" s="361">
        <v>40928</v>
      </c>
      <c r="BC54" s="91">
        <v>405</v>
      </c>
      <c r="BD54" s="91" t="s">
        <v>158</v>
      </c>
      <c r="BE54" s="244" t="s">
        <v>1863</v>
      </c>
      <c r="BF54" s="91" t="s">
        <v>1864</v>
      </c>
      <c r="BG54" s="91" t="s">
        <v>1397</v>
      </c>
      <c r="BH54" s="91" t="s">
        <v>1394</v>
      </c>
      <c r="BI54" s="344">
        <v>40882</v>
      </c>
    </row>
    <row r="55" spans="12:61">
      <c r="AI55" s="377" t="s">
        <v>1944</v>
      </c>
      <c r="AJ55" s="378" t="s">
        <v>2118</v>
      </c>
      <c r="AK55" s="382">
        <v>1.55</v>
      </c>
      <c r="AL55" s="382" t="s">
        <v>2117</v>
      </c>
      <c r="AM55" s="361">
        <v>40928</v>
      </c>
      <c r="BC55" s="91">
        <v>406</v>
      </c>
      <c r="BD55" s="91" t="s">
        <v>13</v>
      </c>
      <c r="BE55" s="244" t="s">
        <v>1865</v>
      </c>
      <c r="BF55" s="91" t="s">
        <v>1866</v>
      </c>
      <c r="BG55" s="91" t="s">
        <v>1397</v>
      </c>
      <c r="BH55" s="91" t="s">
        <v>1397</v>
      </c>
      <c r="BI55" s="344">
        <v>40882</v>
      </c>
    </row>
    <row r="56" spans="12:61">
      <c r="AI56" s="377" t="s">
        <v>199</v>
      </c>
      <c r="AJ56" s="378" t="s">
        <v>2108</v>
      </c>
      <c r="AK56" s="382">
        <v>6</v>
      </c>
      <c r="AL56" s="377" t="s">
        <v>2117</v>
      </c>
      <c r="AM56" s="344">
        <v>40928</v>
      </c>
      <c r="BC56" s="91">
        <v>407</v>
      </c>
      <c r="BD56" s="91" t="s">
        <v>262</v>
      </c>
      <c r="BE56" s="244" t="s">
        <v>1735</v>
      </c>
      <c r="BF56" s="91" t="s">
        <v>1867</v>
      </c>
      <c r="BG56" s="91" t="s">
        <v>1397</v>
      </c>
      <c r="BH56" s="91" t="s">
        <v>1397</v>
      </c>
      <c r="BI56" s="344">
        <v>40879</v>
      </c>
    </row>
    <row r="57" spans="12:61">
      <c r="AI57" s="377" t="s">
        <v>199</v>
      </c>
      <c r="AJ57" s="378" t="s">
        <v>2108</v>
      </c>
      <c r="AK57" s="382">
        <v>5.65</v>
      </c>
      <c r="AL57" s="382" t="s">
        <v>2104</v>
      </c>
      <c r="AM57" s="361">
        <v>40928</v>
      </c>
      <c r="BC57" s="91">
        <v>408</v>
      </c>
      <c r="BD57" s="91" t="s">
        <v>199</v>
      </c>
      <c r="BE57" s="244" t="s">
        <v>200</v>
      </c>
      <c r="BF57" s="91" t="s">
        <v>1868</v>
      </c>
      <c r="BG57" s="91" t="s">
        <v>1397</v>
      </c>
      <c r="BH57" s="91" t="s">
        <v>404</v>
      </c>
      <c r="BI57" s="344">
        <v>40879</v>
      </c>
    </row>
    <row r="58" spans="12:61">
      <c r="AI58" s="377" t="s">
        <v>199</v>
      </c>
      <c r="AJ58" s="378" t="s">
        <v>2113</v>
      </c>
      <c r="AK58" s="382">
        <v>2.25</v>
      </c>
      <c r="AL58" s="382" t="s">
        <v>2104</v>
      </c>
      <c r="AM58" s="361">
        <v>40928</v>
      </c>
      <c r="BC58" s="91">
        <v>409</v>
      </c>
      <c r="BD58" s="91" t="s">
        <v>196</v>
      </c>
      <c r="BE58" s="244" t="s">
        <v>1869</v>
      </c>
      <c r="BF58" s="91" t="s">
        <v>1870</v>
      </c>
      <c r="BG58" s="91" t="s">
        <v>1397</v>
      </c>
      <c r="BH58" s="91" t="s">
        <v>1871</v>
      </c>
      <c r="BI58" s="91"/>
    </row>
    <row r="59" spans="12:61">
      <c r="AI59" s="377" t="s">
        <v>1817</v>
      </c>
      <c r="AJ59" s="378" t="s">
        <v>1957</v>
      </c>
      <c r="AK59" s="382">
        <v>0.16</v>
      </c>
      <c r="AL59" s="382" t="s">
        <v>1061</v>
      </c>
      <c r="AM59" s="361">
        <v>40931</v>
      </c>
      <c r="BC59" s="91">
        <v>410</v>
      </c>
      <c r="BD59" s="91" t="s">
        <v>24</v>
      </c>
      <c r="BE59" s="244" t="s">
        <v>1872</v>
      </c>
      <c r="BF59" s="91"/>
      <c r="BG59" s="91" t="s">
        <v>1397</v>
      </c>
      <c r="BH59" s="91" t="s">
        <v>1397</v>
      </c>
      <c r="BI59" s="344">
        <v>40865</v>
      </c>
    </row>
    <row r="60" spans="12:61">
      <c r="AI60" s="377" t="s">
        <v>28</v>
      </c>
      <c r="AJ60" s="378" t="s">
        <v>2121</v>
      </c>
      <c r="AK60" s="382">
        <v>3.1</v>
      </c>
      <c r="AL60" s="382" t="s">
        <v>1061</v>
      </c>
      <c r="AM60" s="361">
        <v>40931</v>
      </c>
      <c r="BC60" s="91">
        <v>411</v>
      </c>
      <c r="BD60" s="91" t="s">
        <v>764</v>
      </c>
      <c r="BE60" s="244" t="s">
        <v>1873</v>
      </c>
      <c r="BF60" s="91" t="s">
        <v>1874</v>
      </c>
      <c r="BG60" s="91" t="s">
        <v>1397</v>
      </c>
      <c r="BH60" s="91" t="s">
        <v>1871</v>
      </c>
      <c r="BI60" s="344">
        <v>40865</v>
      </c>
    </row>
    <row r="61" spans="12:61">
      <c r="AI61" s="377" t="s">
        <v>137</v>
      </c>
      <c r="AJ61" s="378" t="s">
        <v>2129</v>
      </c>
      <c r="AK61" s="382">
        <v>0.83499999999999996</v>
      </c>
      <c r="AL61" s="382" t="s">
        <v>2130</v>
      </c>
      <c r="AM61" s="361">
        <v>40931</v>
      </c>
      <c r="BC61" s="91">
        <v>412</v>
      </c>
      <c r="BD61" s="91" t="s">
        <v>137</v>
      </c>
      <c r="BE61" s="244" t="s">
        <v>1875</v>
      </c>
      <c r="BF61" s="91" t="s">
        <v>1876</v>
      </c>
      <c r="BG61" s="91" t="s">
        <v>1397</v>
      </c>
      <c r="BH61" s="91" t="s">
        <v>1877</v>
      </c>
      <c r="BI61" s="344">
        <v>40886</v>
      </c>
    </row>
    <row r="62" spans="12:61">
      <c r="AI62" s="377" t="s">
        <v>114</v>
      </c>
      <c r="AJ62" s="378" t="s">
        <v>1955</v>
      </c>
      <c r="AK62" s="382">
        <v>1</v>
      </c>
      <c r="AL62" s="377" t="s">
        <v>2131</v>
      </c>
      <c r="AM62" s="344">
        <v>40931</v>
      </c>
      <c r="BC62" s="91">
        <v>413</v>
      </c>
      <c r="BD62" s="91" t="s">
        <v>24</v>
      </c>
      <c r="BE62" s="244" t="s">
        <v>1878</v>
      </c>
      <c r="BF62" s="91" t="s">
        <v>1879</v>
      </c>
      <c r="BG62" s="91" t="s">
        <v>1397</v>
      </c>
      <c r="BH62" s="91" t="s">
        <v>1880</v>
      </c>
      <c r="BI62" s="344">
        <v>40886</v>
      </c>
    </row>
    <row r="63" spans="12:61">
      <c r="AI63" s="377" t="s">
        <v>199</v>
      </c>
      <c r="AJ63" s="378" t="s">
        <v>2113</v>
      </c>
      <c r="AK63" s="382">
        <v>12.6</v>
      </c>
      <c r="AL63" s="382" t="s">
        <v>1061</v>
      </c>
      <c r="AM63" s="361">
        <v>40931</v>
      </c>
      <c r="BC63" s="91">
        <v>414</v>
      </c>
      <c r="BD63" s="91" t="s">
        <v>1943</v>
      </c>
      <c r="BE63" s="244" t="s">
        <v>1881</v>
      </c>
      <c r="BF63" s="91" t="s">
        <v>1379</v>
      </c>
      <c r="BG63" s="91" t="s">
        <v>1397</v>
      </c>
      <c r="BH63" s="91" t="s">
        <v>404</v>
      </c>
      <c r="BI63" s="344">
        <v>40885</v>
      </c>
    </row>
    <row r="64" spans="12:61">
      <c r="AI64" s="377" t="s">
        <v>173</v>
      </c>
      <c r="AJ64" s="378" t="s">
        <v>2128</v>
      </c>
      <c r="AK64" s="382">
        <v>3.5</v>
      </c>
      <c r="AL64" s="382" t="s">
        <v>1061</v>
      </c>
      <c r="AM64" s="389">
        <v>40932</v>
      </c>
      <c r="BC64" s="91">
        <v>415</v>
      </c>
      <c r="BD64" s="91" t="s">
        <v>1944</v>
      </c>
      <c r="BE64" s="244" t="s">
        <v>1882</v>
      </c>
      <c r="BF64" s="91"/>
      <c r="BG64" s="91" t="s">
        <v>1397</v>
      </c>
      <c r="BH64" s="91" t="s">
        <v>404</v>
      </c>
      <c r="BI64" s="344">
        <v>40885</v>
      </c>
    </row>
    <row r="65" spans="35:61">
      <c r="AI65" s="377" t="s">
        <v>30</v>
      </c>
      <c r="AJ65" s="378" t="s">
        <v>2132</v>
      </c>
      <c r="AK65" s="382">
        <v>1.7</v>
      </c>
      <c r="AL65" s="377" t="s">
        <v>2133</v>
      </c>
      <c r="AM65" s="344">
        <v>40932</v>
      </c>
      <c r="BC65" s="91">
        <v>416</v>
      </c>
      <c r="BD65" s="91" t="s">
        <v>24</v>
      </c>
      <c r="BE65" s="244" t="s">
        <v>1723</v>
      </c>
      <c r="BF65" s="91"/>
      <c r="BG65" s="91" t="s">
        <v>1397</v>
      </c>
      <c r="BH65" s="91" t="s">
        <v>1883</v>
      </c>
      <c r="BI65" s="344">
        <v>40885</v>
      </c>
    </row>
    <row r="66" spans="35:61">
      <c r="AI66" s="377" t="s">
        <v>253</v>
      </c>
      <c r="AJ66" s="378" t="s">
        <v>1962</v>
      </c>
      <c r="AK66" s="382">
        <v>1.5549999999999999</v>
      </c>
      <c r="AL66" s="382" t="s">
        <v>2133</v>
      </c>
      <c r="AM66" s="389">
        <v>40932</v>
      </c>
      <c r="BC66" s="91">
        <v>417</v>
      </c>
      <c r="BD66" s="91" t="s">
        <v>262</v>
      </c>
      <c r="BE66" s="244" t="s">
        <v>1735</v>
      </c>
      <c r="BF66" s="91"/>
      <c r="BG66" s="91" t="s">
        <v>1397</v>
      </c>
      <c r="BH66" s="91" t="s">
        <v>404</v>
      </c>
      <c r="BI66" s="344">
        <v>40884</v>
      </c>
    </row>
    <row r="67" spans="35:61">
      <c r="AI67" s="377" t="s">
        <v>226</v>
      </c>
      <c r="AJ67" s="378" t="s">
        <v>2106</v>
      </c>
      <c r="AK67" s="382">
        <v>3.35</v>
      </c>
      <c r="AL67" s="377" t="s">
        <v>1061</v>
      </c>
      <c r="AM67" s="388">
        <v>40932</v>
      </c>
      <c r="BC67" s="91">
        <v>418</v>
      </c>
      <c r="BD67" s="91" t="s">
        <v>20</v>
      </c>
      <c r="BE67" s="244" t="s">
        <v>1547</v>
      </c>
      <c r="BF67" s="91"/>
      <c r="BG67" s="91" t="s">
        <v>1397</v>
      </c>
      <c r="BH67" s="91" t="s">
        <v>1851</v>
      </c>
      <c r="BI67" s="344">
        <v>40884</v>
      </c>
    </row>
    <row r="68" spans="35:61">
      <c r="AI68" s="377" t="s">
        <v>137</v>
      </c>
      <c r="AJ68" s="378" t="s">
        <v>2129</v>
      </c>
      <c r="AK68" s="382">
        <v>2.1</v>
      </c>
      <c r="AL68" s="382" t="s">
        <v>2130</v>
      </c>
      <c r="AM68" s="361">
        <v>40932</v>
      </c>
      <c r="BC68" s="91">
        <v>419</v>
      </c>
      <c r="BD68" s="91" t="s">
        <v>137</v>
      </c>
      <c r="BE68" s="244" t="s">
        <v>1438</v>
      </c>
      <c r="BF68" s="91"/>
      <c r="BG68" s="91" t="s">
        <v>1397</v>
      </c>
      <c r="BH68" s="91" t="s">
        <v>1397</v>
      </c>
      <c r="BI68" s="343">
        <v>40878</v>
      </c>
    </row>
    <row r="69" spans="35:61">
      <c r="AI69" s="377" t="s">
        <v>253</v>
      </c>
      <c r="AJ69" s="378" t="s">
        <v>1962</v>
      </c>
      <c r="AK69" s="382">
        <v>0.52</v>
      </c>
      <c r="AL69" s="377" t="s">
        <v>2137</v>
      </c>
      <c r="AM69" s="388">
        <v>40933</v>
      </c>
      <c r="BC69" s="91">
        <v>420</v>
      </c>
      <c r="BD69" s="91" t="s">
        <v>20</v>
      </c>
      <c r="BE69" s="244" t="s">
        <v>1884</v>
      </c>
      <c r="BF69" s="91"/>
      <c r="BG69" s="91" t="s">
        <v>1397</v>
      </c>
      <c r="BH69" s="91" t="s">
        <v>1397</v>
      </c>
      <c r="BI69" s="343">
        <v>40878</v>
      </c>
    </row>
    <row r="70" spans="35:61">
      <c r="AI70" s="377" t="s">
        <v>24</v>
      </c>
      <c r="AJ70" s="378" t="s">
        <v>2134</v>
      </c>
      <c r="AK70" s="382">
        <v>4.4999999999999998E-2</v>
      </c>
      <c r="AL70" s="377" t="s">
        <v>2135</v>
      </c>
      <c r="AM70" s="388">
        <v>40933</v>
      </c>
      <c r="BC70" s="91">
        <v>421</v>
      </c>
      <c r="BD70" s="91" t="s">
        <v>137</v>
      </c>
      <c r="BE70" s="244" t="s">
        <v>1875</v>
      </c>
      <c r="BF70" s="91" t="s">
        <v>1876</v>
      </c>
      <c r="BG70" s="91" t="s">
        <v>1397</v>
      </c>
      <c r="BH70" s="91" t="s">
        <v>1885</v>
      </c>
      <c r="BI70" s="344">
        <v>40886</v>
      </c>
    </row>
    <row r="71" spans="35:61">
      <c r="AI71" s="377" t="s">
        <v>24</v>
      </c>
      <c r="AJ71" s="378" t="s">
        <v>2115</v>
      </c>
      <c r="AK71" s="382">
        <v>0.25</v>
      </c>
      <c r="AL71" s="377" t="s">
        <v>2102</v>
      </c>
      <c r="AM71" s="388">
        <v>40933</v>
      </c>
      <c r="BC71" s="91">
        <v>422</v>
      </c>
      <c r="BD71" s="91" t="s">
        <v>1943</v>
      </c>
      <c r="BE71" s="244" t="s">
        <v>1881</v>
      </c>
      <c r="BF71" s="91" t="s">
        <v>1368</v>
      </c>
      <c r="BG71" s="91" t="s">
        <v>1397</v>
      </c>
      <c r="BH71" s="91" t="s">
        <v>1880</v>
      </c>
      <c r="BI71" s="344">
        <v>40886</v>
      </c>
    </row>
    <row r="72" spans="35:61">
      <c r="AI72" s="377" t="s">
        <v>20</v>
      </c>
      <c r="AJ72" s="382" t="s">
        <v>1829</v>
      </c>
      <c r="AK72" s="382">
        <v>1.7</v>
      </c>
      <c r="AL72" s="382" t="s">
        <v>2136</v>
      </c>
      <c r="AM72" s="389">
        <v>40933</v>
      </c>
      <c r="BC72" s="91">
        <v>423</v>
      </c>
      <c r="BD72" s="91" t="s">
        <v>249</v>
      </c>
      <c r="BE72" s="244" t="s">
        <v>1886</v>
      </c>
      <c r="BF72" s="91"/>
      <c r="BG72" s="91" t="s">
        <v>404</v>
      </c>
      <c r="BH72" s="91" t="s">
        <v>1880</v>
      </c>
      <c r="BI72" s="344">
        <v>40892</v>
      </c>
    </row>
    <row r="73" spans="35:61">
      <c r="AI73" s="377" t="s">
        <v>20</v>
      </c>
      <c r="AJ73" s="382" t="s">
        <v>2125</v>
      </c>
      <c r="AK73" s="382">
        <v>0.45</v>
      </c>
      <c r="AL73" s="382" t="s">
        <v>1783</v>
      </c>
      <c r="AM73" s="389">
        <v>40933</v>
      </c>
      <c r="BC73" s="91">
        <v>424</v>
      </c>
      <c r="BD73" s="91" t="s">
        <v>20</v>
      </c>
      <c r="BE73" s="244" t="s">
        <v>1887</v>
      </c>
      <c r="BF73" s="91" t="s">
        <v>1888</v>
      </c>
      <c r="BG73" s="91" t="s">
        <v>1397</v>
      </c>
      <c r="BH73" s="91" t="s">
        <v>1889</v>
      </c>
      <c r="BI73" s="344">
        <v>40896</v>
      </c>
    </row>
    <row r="74" spans="35:61">
      <c r="AI74" s="377" t="s">
        <v>249</v>
      </c>
      <c r="AJ74" s="377" t="s">
        <v>2110</v>
      </c>
      <c r="AK74" s="382">
        <v>0.57499999999999996</v>
      </c>
      <c r="AL74" s="377" t="s">
        <v>2135</v>
      </c>
      <c r="AM74" s="388">
        <v>40933</v>
      </c>
      <c r="BC74" s="91">
        <v>425</v>
      </c>
      <c r="BD74" s="91" t="s">
        <v>28</v>
      </c>
      <c r="BE74" s="244" t="s">
        <v>1890</v>
      </c>
      <c r="BF74" s="91" t="s">
        <v>1891</v>
      </c>
      <c r="BG74" s="91" t="s">
        <v>1397</v>
      </c>
      <c r="BH74" s="91" t="s">
        <v>404</v>
      </c>
      <c r="BI74" s="344">
        <v>40896</v>
      </c>
    </row>
    <row r="75" spans="35:61">
      <c r="AI75" s="377" t="s">
        <v>199</v>
      </c>
      <c r="AJ75" s="378" t="s">
        <v>2108</v>
      </c>
      <c r="AK75" s="382">
        <v>2.44</v>
      </c>
      <c r="AL75" s="377" t="s">
        <v>2137</v>
      </c>
      <c r="AM75" s="388">
        <v>40933</v>
      </c>
      <c r="BC75" s="91">
        <v>426</v>
      </c>
      <c r="BD75" s="91" t="s">
        <v>114</v>
      </c>
      <c r="BE75" s="244" t="s">
        <v>828</v>
      </c>
      <c r="BF75" s="91" t="s">
        <v>1892</v>
      </c>
      <c r="BG75" s="91" t="s">
        <v>1397</v>
      </c>
      <c r="BH75" s="91" t="s">
        <v>1893</v>
      </c>
      <c r="BI75" s="344">
        <v>40896</v>
      </c>
    </row>
    <row r="76" spans="35:61">
      <c r="AI76" s="377" t="s">
        <v>1817</v>
      </c>
      <c r="AJ76" s="378" t="s">
        <v>1957</v>
      </c>
      <c r="AK76" s="382">
        <v>1.53</v>
      </c>
      <c r="AL76" s="382" t="s">
        <v>1593</v>
      </c>
      <c r="AM76" s="389">
        <v>40935</v>
      </c>
      <c r="BC76" s="91">
        <v>427</v>
      </c>
      <c r="BD76" s="91" t="s">
        <v>114</v>
      </c>
      <c r="BE76" s="244" t="s">
        <v>1019</v>
      </c>
      <c r="BF76" s="91" t="s">
        <v>1892</v>
      </c>
      <c r="BG76" s="91" t="s">
        <v>1894</v>
      </c>
      <c r="BH76" s="91" t="s">
        <v>1851</v>
      </c>
      <c r="BI76" s="343">
        <v>40878</v>
      </c>
    </row>
    <row r="77" spans="35:61">
      <c r="AI77" s="377" t="s">
        <v>128</v>
      </c>
      <c r="AJ77" s="378" t="s">
        <v>1787</v>
      </c>
      <c r="AK77" s="377">
        <v>1.8</v>
      </c>
      <c r="AL77" s="382" t="s">
        <v>2105</v>
      </c>
      <c r="AM77" s="389">
        <v>40935</v>
      </c>
      <c r="BC77" s="91">
        <v>428</v>
      </c>
      <c r="BD77" s="91" t="s">
        <v>1945</v>
      </c>
      <c r="BE77" s="244" t="s">
        <v>1895</v>
      </c>
      <c r="BF77" s="91"/>
      <c r="BG77" s="91" t="s">
        <v>1397</v>
      </c>
      <c r="BH77" s="91" t="s">
        <v>1371</v>
      </c>
      <c r="BI77" s="344">
        <v>40894</v>
      </c>
    </row>
    <row r="78" spans="35:61">
      <c r="AI78" s="377" t="s">
        <v>253</v>
      </c>
      <c r="AJ78" s="378" t="s">
        <v>1962</v>
      </c>
      <c r="AK78" s="382">
        <v>0.75</v>
      </c>
      <c r="AL78" s="377" t="s">
        <v>2102</v>
      </c>
      <c r="AM78" s="388">
        <v>40935</v>
      </c>
      <c r="BC78" s="91">
        <v>429</v>
      </c>
      <c r="BD78" s="91" t="s">
        <v>20</v>
      </c>
      <c r="BE78" s="244" t="s">
        <v>1896</v>
      </c>
      <c r="BF78" s="91" t="s">
        <v>1897</v>
      </c>
      <c r="BG78" s="91" t="s">
        <v>1397</v>
      </c>
      <c r="BH78" s="91" t="s">
        <v>404</v>
      </c>
      <c r="BI78" s="344">
        <v>40896</v>
      </c>
    </row>
    <row r="79" spans="35:61">
      <c r="AI79" s="377" t="s">
        <v>20</v>
      </c>
      <c r="AJ79" s="382" t="s">
        <v>2126</v>
      </c>
      <c r="AK79" s="382">
        <v>0.95</v>
      </c>
      <c r="AL79" s="377" t="s">
        <v>2102</v>
      </c>
      <c r="AM79" s="388">
        <v>40935</v>
      </c>
      <c r="BC79" s="91">
        <v>430</v>
      </c>
      <c r="BD79" s="91" t="s">
        <v>28</v>
      </c>
      <c r="BE79" s="244" t="s">
        <v>1898</v>
      </c>
      <c r="BF79" s="91" t="s">
        <v>1899</v>
      </c>
      <c r="BG79" s="91" t="s">
        <v>1397</v>
      </c>
      <c r="BH79" s="91" t="s">
        <v>1900</v>
      </c>
      <c r="BI79" s="344">
        <v>40913</v>
      </c>
    </row>
    <row r="80" spans="35:61">
      <c r="AI80" s="377" t="s">
        <v>262</v>
      </c>
      <c r="AJ80" s="382" t="s">
        <v>2127</v>
      </c>
      <c r="AK80" s="382">
        <v>3.95</v>
      </c>
      <c r="AL80" s="382" t="s">
        <v>2104</v>
      </c>
      <c r="AM80" s="389">
        <v>40935</v>
      </c>
      <c r="BC80" s="91">
        <v>431</v>
      </c>
      <c r="BD80" s="91" t="s">
        <v>28</v>
      </c>
      <c r="BE80" s="244" t="s">
        <v>1901</v>
      </c>
      <c r="BF80" s="91"/>
      <c r="BG80" s="91" t="s">
        <v>1397</v>
      </c>
      <c r="BH80" s="91" t="s">
        <v>404</v>
      </c>
      <c r="BI80" s="344">
        <v>40913</v>
      </c>
    </row>
    <row r="81" spans="35:61">
      <c r="AI81" s="377" t="s">
        <v>114</v>
      </c>
      <c r="AJ81" s="378" t="s">
        <v>1955</v>
      </c>
      <c r="AK81" s="382">
        <v>1</v>
      </c>
      <c r="AL81" s="382" t="s">
        <v>2102</v>
      </c>
      <c r="AM81" s="389">
        <v>40935</v>
      </c>
      <c r="BC81" s="91">
        <v>432</v>
      </c>
      <c r="BD81" s="91" t="s">
        <v>114</v>
      </c>
      <c r="BE81" s="244" t="s">
        <v>1431</v>
      </c>
      <c r="BF81" s="91"/>
      <c r="BG81" s="91" t="s">
        <v>1397</v>
      </c>
      <c r="BH81" s="91" t="s">
        <v>404</v>
      </c>
      <c r="BI81" s="343">
        <v>40878</v>
      </c>
    </row>
    <row r="82" spans="35:61">
      <c r="AI82" s="377" t="s">
        <v>249</v>
      </c>
      <c r="AJ82" s="381" t="s">
        <v>2109</v>
      </c>
      <c r="AK82" s="382">
        <v>0.98</v>
      </c>
      <c r="AL82" s="377" t="s">
        <v>2103</v>
      </c>
      <c r="AM82" s="388">
        <v>40935</v>
      </c>
      <c r="BC82" s="91">
        <v>433</v>
      </c>
      <c r="BD82" s="91" t="s">
        <v>218</v>
      </c>
      <c r="BE82" s="244" t="s">
        <v>1902</v>
      </c>
      <c r="BF82" s="91"/>
      <c r="BG82" s="91" t="s">
        <v>1397</v>
      </c>
      <c r="BH82" s="91" t="s">
        <v>404</v>
      </c>
      <c r="BI82" s="343">
        <v>40878</v>
      </c>
    </row>
    <row r="83" spans="35:61" ht="15.75" thickBot="1">
      <c r="AI83" s="390" t="s">
        <v>199</v>
      </c>
      <c r="AJ83" s="391" t="s">
        <v>2108</v>
      </c>
      <c r="AK83" s="390">
        <v>4.37</v>
      </c>
      <c r="AL83" s="390" t="s">
        <v>1783</v>
      </c>
      <c r="AM83" s="392">
        <v>40935</v>
      </c>
      <c r="BC83" s="91">
        <v>434</v>
      </c>
      <c r="BD83" s="91" t="s">
        <v>24</v>
      </c>
      <c r="BE83" s="244" t="s">
        <v>1903</v>
      </c>
      <c r="BF83" s="91" t="s">
        <v>1904</v>
      </c>
      <c r="BG83" s="91" t="s">
        <v>1397</v>
      </c>
      <c r="BH83" s="91" t="s">
        <v>404</v>
      </c>
      <c r="BI83" s="343">
        <v>40878</v>
      </c>
    </row>
    <row r="84" spans="35:61" ht="15.75">
      <c r="AI84" s="1025" t="s">
        <v>671</v>
      </c>
      <c r="AJ84" s="1025"/>
      <c r="AK84" s="393">
        <f>SUM(AK3:AK83)</f>
        <v>201.57999999999993</v>
      </c>
      <c r="BC84" s="91">
        <v>435</v>
      </c>
      <c r="BD84" s="91" t="s">
        <v>273</v>
      </c>
      <c r="BE84" s="244" t="s">
        <v>1905</v>
      </c>
      <c r="BF84" s="91"/>
      <c r="BG84" s="91" t="s">
        <v>1397</v>
      </c>
      <c r="BH84" s="91" t="s">
        <v>404</v>
      </c>
      <c r="BI84" s="343">
        <v>40878</v>
      </c>
    </row>
    <row r="85" spans="35:61">
      <c r="BC85" s="91">
        <v>436</v>
      </c>
      <c r="BD85" s="91" t="s">
        <v>28</v>
      </c>
      <c r="BE85" s="244" t="s">
        <v>1890</v>
      </c>
      <c r="BF85" s="91" t="s">
        <v>1891</v>
      </c>
      <c r="BG85" s="91" t="s">
        <v>1397</v>
      </c>
      <c r="BH85" s="91" t="s">
        <v>404</v>
      </c>
      <c r="BI85" s="343">
        <v>40878</v>
      </c>
    </row>
    <row r="86" spans="35:61">
      <c r="BC86" s="91">
        <v>437</v>
      </c>
      <c r="BD86" s="91" t="s">
        <v>28</v>
      </c>
      <c r="BE86" s="244" t="s">
        <v>1860</v>
      </c>
      <c r="BF86" s="91"/>
      <c r="BG86" s="91" t="s">
        <v>1397</v>
      </c>
      <c r="BH86" s="91" t="s">
        <v>404</v>
      </c>
      <c r="BI86" s="343">
        <v>40878</v>
      </c>
    </row>
    <row r="87" spans="35:61">
      <c r="BC87" s="91">
        <v>438</v>
      </c>
      <c r="BD87" s="91" t="s">
        <v>158</v>
      </c>
      <c r="BE87" s="244" t="s">
        <v>1906</v>
      </c>
      <c r="BF87" s="91"/>
      <c r="BG87" s="91" t="s">
        <v>1397</v>
      </c>
      <c r="BH87" s="91" t="s">
        <v>1907</v>
      </c>
      <c r="BI87" s="344">
        <v>40899</v>
      </c>
    </row>
    <row r="88" spans="35:61">
      <c r="BC88" s="91">
        <v>439</v>
      </c>
      <c r="BD88" s="91" t="s">
        <v>1536</v>
      </c>
      <c r="BE88" s="244" t="s">
        <v>1537</v>
      </c>
      <c r="BF88" s="91"/>
      <c r="BG88" s="91" t="s">
        <v>1397</v>
      </c>
      <c r="BH88" s="91" t="s">
        <v>1908</v>
      </c>
      <c r="BI88" s="344">
        <v>40899</v>
      </c>
    </row>
    <row r="89" spans="35:61">
      <c r="AI89" s="383"/>
      <c r="AJ89" s="384"/>
      <c r="AK89" s="384"/>
      <c r="AL89" s="384"/>
      <c r="AM89" s="385"/>
      <c r="BC89" s="91">
        <v>440</v>
      </c>
      <c r="BD89" s="91" t="s">
        <v>763</v>
      </c>
      <c r="BE89" s="244" t="s">
        <v>1909</v>
      </c>
      <c r="BF89" s="91"/>
      <c r="BG89" s="91" t="s">
        <v>1397</v>
      </c>
      <c r="BH89" s="91" t="s">
        <v>1908</v>
      </c>
      <c r="BI89" s="344">
        <v>40899</v>
      </c>
    </row>
    <row r="90" spans="35:61">
      <c r="BC90" s="91">
        <v>441</v>
      </c>
      <c r="BD90" s="91" t="s">
        <v>1946</v>
      </c>
      <c r="BE90" s="244" t="s">
        <v>1910</v>
      </c>
      <c r="BF90" s="91"/>
      <c r="BG90" s="91" t="s">
        <v>1397</v>
      </c>
      <c r="BH90" s="91" t="s">
        <v>1908</v>
      </c>
      <c r="BI90" s="344">
        <v>40899</v>
      </c>
    </row>
    <row r="91" spans="35:61">
      <c r="BC91" s="91">
        <v>442</v>
      </c>
      <c r="BD91" s="91" t="s">
        <v>24</v>
      </c>
      <c r="BE91" s="244" t="s">
        <v>1878</v>
      </c>
      <c r="BF91" s="91" t="s">
        <v>1879</v>
      </c>
      <c r="BG91" s="91" t="s">
        <v>1397</v>
      </c>
      <c r="BH91" s="91" t="s">
        <v>1908</v>
      </c>
      <c r="BI91" s="343">
        <v>40878</v>
      </c>
    </row>
    <row r="92" spans="35:61">
      <c r="BC92" s="91">
        <v>443</v>
      </c>
      <c r="BD92" s="91" t="s">
        <v>199</v>
      </c>
      <c r="BE92" s="244" t="s">
        <v>1104</v>
      </c>
      <c r="BF92" s="91" t="s">
        <v>1105</v>
      </c>
      <c r="BG92" s="91" t="s">
        <v>1397</v>
      </c>
      <c r="BH92" s="91" t="s">
        <v>1911</v>
      </c>
      <c r="BI92" s="343">
        <v>40878</v>
      </c>
    </row>
    <row r="93" spans="35:61">
      <c r="BC93" s="91">
        <v>444</v>
      </c>
      <c r="BD93" s="91" t="s">
        <v>12</v>
      </c>
      <c r="BE93" s="244" t="s">
        <v>1912</v>
      </c>
      <c r="BF93" s="91"/>
      <c r="BG93" s="91" t="s">
        <v>1394</v>
      </c>
      <c r="BH93" s="91" t="s">
        <v>1394</v>
      </c>
      <c r="BI93" s="343">
        <v>40878</v>
      </c>
    </row>
    <row r="94" spans="35:61">
      <c r="BC94" s="91">
        <v>445</v>
      </c>
      <c r="BD94" s="91" t="s">
        <v>1337</v>
      </c>
      <c r="BE94" s="244" t="s">
        <v>1895</v>
      </c>
      <c r="BF94" s="91"/>
      <c r="BG94" s="91" t="s">
        <v>1397</v>
      </c>
      <c r="BH94" s="91" t="s">
        <v>1913</v>
      </c>
      <c r="BI94" s="344">
        <v>40892</v>
      </c>
    </row>
    <row r="95" spans="35:61">
      <c r="BC95" s="91">
        <v>446</v>
      </c>
      <c r="BD95" s="91" t="s">
        <v>158</v>
      </c>
      <c r="BE95" s="244" t="s">
        <v>1914</v>
      </c>
      <c r="BF95" s="91"/>
      <c r="BG95" s="91" t="s">
        <v>1397</v>
      </c>
      <c r="BH95" s="91" t="s">
        <v>404</v>
      </c>
      <c r="BI95" s="343">
        <v>40878</v>
      </c>
    </row>
    <row r="96" spans="35:61">
      <c r="BC96" s="91">
        <v>447</v>
      </c>
      <c r="BD96" s="91" t="s">
        <v>1536</v>
      </c>
      <c r="BE96" s="244" t="s">
        <v>1915</v>
      </c>
      <c r="BF96" s="91"/>
      <c r="BG96" s="91" t="s">
        <v>1397</v>
      </c>
      <c r="BH96" s="91" t="s">
        <v>404</v>
      </c>
      <c r="BI96" s="343">
        <v>40878</v>
      </c>
    </row>
    <row r="97" spans="55:61">
      <c r="BC97" s="91">
        <v>448</v>
      </c>
      <c r="BD97" s="91" t="s">
        <v>137</v>
      </c>
      <c r="BE97" s="244" t="s">
        <v>1916</v>
      </c>
      <c r="BF97" s="91"/>
      <c r="BG97" s="91" t="s">
        <v>1397</v>
      </c>
      <c r="BH97" s="91" t="s">
        <v>1853</v>
      </c>
      <c r="BI97" s="343">
        <v>40878</v>
      </c>
    </row>
    <row r="98" spans="55:61">
      <c r="BC98" s="91">
        <v>449</v>
      </c>
      <c r="BD98" s="91" t="s">
        <v>24</v>
      </c>
      <c r="BE98" s="244" t="s">
        <v>1023</v>
      </c>
      <c r="BF98" s="91"/>
      <c r="BG98" s="91" t="s">
        <v>1397</v>
      </c>
      <c r="BH98" s="91" t="s">
        <v>1851</v>
      </c>
      <c r="BI98" s="343">
        <v>40878</v>
      </c>
    </row>
    <row r="99" spans="55:61">
      <c r="BC99" s="91">
        <v>450</v>
      </c>
      <c r="BD99" s="91" t="s">
        <v>1428</v>
      </c>
      <c r="BE99" s="244" t="s">
        <v>1917</v>
      </c>
      <c r="BF99" s="91"/>
      <c r="BG99" s="91" t="s">
        <v>1397</v>
      </c>
      <c r="BH99" s="91" t="s">
        <v>1851</v>
      </c>
      <c r="BI99" s="343">
        <v>40878</v>
      </c>
    </row>
    <row r="100" spans="55:61">
      <c r="BC100" s="91">
        <v>451</v>
      </c>
      <c r="BD100" s="91" t="s">
        <v>285</v>
      </c>
      <c r="BE100" s="244" t="s">
        <v>1918</v>
      </c>
      <c r="BF100" s="91" t="s">
        <v>1864</v>
      </c>
      <c r="BG100" s="91" t="s">
        <v>1397</v>
      </c>
      <c r="BH100" s="91" t="s">
        <v>1919</v>
      </c>
      <c r="BI100" s="344">
        <v>40892</v>
      </c>
    </row>
    <row r="101" spans="55:61">
      <c r="BC101" s="91">
        <v>452</v>
      </c>
      <c r="BD101" s="91" t="s">
        <v>226</v>
      </c>
      <c r="BE101" s="244" t="s">
        <v>1416</v>
      </c>
      <c r="BF101" s="91"/>
      <c r="BG101" s="91" t="s">
        <v>1397</v>
      </c>
      <c r="BH101" s="91" t="s">
        <v>1920</v>
      </c>
      <c r="BI101" s="344">
        <v>40894</v>
      </c>
    </row>
    <row r="102" spans="55:61">
      <c r="BC102" s="91">
        <v>453</v>
      </c>
      <c r="BD102" s="91" t="s">
        <v>196</v>
      </c>
      <c r="BE102" s="244" t="s">
        <v>341</v>
      </c>
      <c r="BF102" s="91"/>
      <c r="BG102" s="91" t="s">
        <v>1397</v>
      </c>
      <c r="BH102" s="91" t="s">
        <v>1851</v>
      </c>
      <c r="BI102" s="343">
        <v>40878</v>
      </c>
    </row>
    <row r="103" spans="55:61">
      <c r="BC103" s="91">
        <v>454</v>
      </c>
      <c r="BD103" s="91" t="s">
        <v>114</v>
      </c>
      <c r="BE103" s="244" t="s">
        <v>1301</v>
      </c>
      <c r="BF103" s="91" t="s">
        <v>1921</v>
      </c>
      <c r="BG103" s="91" t="s">
        <v>1851</v>
      </c>
      <c r="BH103" s="91" t="s">
        <v>1920</v>
      </c>
      <c r="BI103" s="344">
        <v>40893</v>
      </c>
    </row>
    <row r="104" spans="55:61">
      <c r="BC104" s="91">
        <v>455</v>
      </c>
      <c r="BD104" s="91" t="s">
        <v>199</v>
      </c>
      <c r="BE104" s="244" t="s">
        <v>1104</v>
      </c>
      <c r="BF104" s="91"/>
      <c r="BG104" s="91" t="s">
        <v>1397</v>
      </c>
      <c r="BH104" s="91" t="s">
        <v>1920</v>
      </c>
      <c r="BI104" s="344">
        <v>40894</v>
      </c>
    </row>
    <row r="105" spans="55:61">
      <c r="BC105" s="91">
        <v>456</v>
      </c>
      <c r="BD105" s="91" t="s">
        <v>137</v>
      </c>
      <c r="BE105" s="244" t="s">
        <v>1916</v>
      </c>
      <c r="BF105" s="91"/>
      <c r="BG105" s="91" t="s">
        <v>1851</v>
      </c>
      <c r="BH105" s="91" t="s">
        <v>1853</v>
      </c>
      <c r="BI105" s="344">
        <v>40893</v>
      </c>
    </row>
    <row r="106" spans="55:61">
      <c r="BC106" s="91">
        <v>457</v>
      </c>
      <c r="BD106" s="91" t="s">
        <v>1536</v>
      </c>
      <c r="BE106" s="244" t="s">
        <v>1915</v>
      </c>
      <c r="BF106" s="91"/>
      <c r="BG106" s="91" t="s">
        <v>1397</v>
      </c>
      <c r="BH106" s="91" t="s">
        <v>1922</v>
      </c>
      <c r="BI106" s="343">
        <v>40878</v>
      </c>
    </row>
    <row r="107" spans="55:61">
      <c r="BC107" s="91">
        <v>458</v>
      </c>
      <c r="BD107" s="91" t="s">
        <v>1825</v>
      </c>
      <c r="BE107" s="244" t="s">
        <v>1738</v>
      </c>
      <c r="BF107" s="91"/>
      <c r="BG107" s="91" t="s">
        <v>1397</v>
      </c>
      <c r="BH107" s="91" t="s">
        <v>404</v>
      </c>
      <c r="BI107" s="344">
        <v>40875</v>
      </c>
    </row>
    <row r="108" spans="55:61">
      <c r="BC108" s="91">
        <v>459</v>
      </c>
      <c r="BD108" s="91" t="s">
        <v>171</v>
      </c>
      <c r="BE108" s="244" t="s">
        <v>783</v>
      </c>
      <c r="BF108" s="91"/>
      <c r="BG108" s="91" t="s">
        <v>1397</v>
      </c>
      <c r="BH108" s="91" t="s">
        <v>404</v>
      </c>
      <c r="BI108" s="344">
        <v>40865</v>
      </c>
    </row>
    <row r="109" spans="55:61">
      <c r="BC109" s="91">
        <v>460</v>
      </c>
      <c r="BD109" s="91" t="s">
        <v>285</v>
      </c>
      <c r="BE109" s="244" t="s">
        <v>1923</v>
      </c>
      <c r="BF109" s="91" t="s">
        <v>786</v>
      </c>
      <c r="BG109" s="91" t="s">
        <v>1397</v>
      </c>
      <c r="BH109" s="91" t="s">
        <v>1924</v>
      </c>
      <c r="BI109" s="344">
        <v>40917</v>
      </c>
    </row>
    <row r="110" spans="55:61">
      <c r="BC110" s="91">
        <v>461</v>
      </c>
      <c r="BD110" s="91" t="s">
        <v>28</v>
      </c>
      <c r="BE110" s="244" t="s">
        <v>1925</v>
      </c>
      <c r="BF110" s="91" t="s">
        <v>1926</v>
      </c>
      <c r="BG110" s="91" t="s">
        <v>1397</v>
      </c>
      <c r="BH110" s="91" t="s">
        <v>1924</v>
      </c>
      <c r="BI110" s="344">
        <v>40917</v>
      </c>
    </row>
    <row r="111" spans="55:61">
      <c r="BC111" s="91">
        <v>462</v>
      </c>
      <c r="BD111" s="91" t="s">
        <v>1564</v>
      </c>
      <c r="BE111" s="244" t="s">
        <v>1927</v>
      </c>
      <c r="BF111" s="91"/>
      <c r="BG111" s="91" t="s">
        <v>1883</v>
      </c>
      <c r="BH111" s="91" t="s">
        <v>404</v>
      </c>
      <c r="BI111" s="344">
        <v>40892</v>
      </c>
    </row>
    <row r="112" spans="55:61">
      <c r="BC112" s="91">
        <v>463</v>
      </c>
      <c r="BD112" s="91" t="s">
        <v>20</v>
      </c>
      <c r="BE112" s="244" t="s">
        <v>1425</v>
      </c>
      <c r="BF112" s="91"/>
      <c r="BG112" s="91" t="s">
        <v>1928</v>
      </c>
      <c r="BH112" s="91" t="s">
        <v>404</v>
      </c>
      <c r="BI112" s="344">
        <v>40885</v>
      </c>
    </row>
    <row r="113" spans="55:61">
      <c r="BC113" s="91">
        <v>464</v>
      </c>
      <c r="BD113" s="91" t="s">
        <v>28</v>
      </c>
      <c r="BE113" s="244" t="s">
        <v>1529</v>
      </c>
      <c r="BF113" s="91"/>
      <c r="BG113" s="91" t="s">
        <v>404</v>
      </c>
      <c r="BH113" s="91" t="s">
        <v>404</v>
      </c>
      <c r="BI113" s="344">
        <v>40886</v>
      </c>
    </row>
    <row r="114" spans="55:61">
      <c r="BC114" s="91">
        <v>465</v>
      </c>
      <c r="BD114" s="91" t="s">
        <v>173</v>
      </c>
      <c r="BE114" s="244" t="s">
        <v>1929</v>
      </c>
      <c r="BF114" s="91"/>
      <c r="BG114" s="91" t="s">
        <v>1394</v>
      </c>
      <c r="BH114" s="91" t="s">
        <v>1397</v>
      </c>
      <c r="BI114" s="344">
        <v>40882</v>
      </c>
    </row>
    <row r="115" spans="55:61">
      <c r="BC115" s="91">
        <v>466</v>
      </c>
      <c r="BD115" s="91" t="s">
        <v>12</v>
      </c>
      <c r="BE115" s="244" t="s">
        <v>1930</v>
      </c>
      <c r="BF115" s="91"/>
      <c r="BG115" s="91" t="s">
        <v>1394</v>
      </c>
      <c r="BH115" s="91" t="s">
        <v>1394</v>
      </c>
      <c r="BI115" s="344">
        <v>40882</v>
      </c>
    </row>
    <row r="116" spans="55:61">
      <c r="BC116" s="91">
        <v>467</v>
      </c>
      <c r="BD116" s="91" t="s">
        <v>20</v>
      </c>
      <c r="BE116" s="244" t="s">
        <v>1549</v>
      </c>
      <c r="BF116" s="91"/>
      <c r="BG116" s="91" t="s">
        <v>404</v>
      </c>
      <c r="BH116" s="91" t="s">
        <v>1889</v>
      </c>
      <c r="BI116" s="344">
        <v>40886</v>
      </c>
    </row>
    <row r="117" spans="55:61">
      <c r="BC117" s="91">
        <v>468</v>
      </c>
      <c r="BD117" s="91" t="s">
        <v>6</v>
      </c>
      <c r="BE117" s="244" t="s">
        <v>1931</v>
      </c>
      <c r="BF117" s="91"/>
      <c r="BG117" s="91" t="s">
        <v>1394</v>
      </c>
      <c r="BH117" s="91" t="s">
        <v>1394</v>
      </c>
      <c r="BI117" s="344">
        <v>40865</v>
      </c>
    </row>
    <row r="118" spans="55:61">
      <c r="BC118" s="91">
        <v>469</v>
      </c>
      <c r="BD118" s="91" t="s">
        <v>153</v>
      </c>
      <c r="BE118" s="244" t="s">
        <v>1932</v>
      </c>
      <c r="BF118" s="91"/>
      <c r="BG118" s="91" t="s">
        <v>1397</v>
      </c>
      <c r="BH118" s="91" t="s">
        <v>1871</v>
      </c>
      <c r="BI118" s="343">
        <v>40878</v>
      </c>
    </row>
    <row r="119" spans="55:61">
      <c r="BC119" s="91">
        <v>470</v>
      </c>
      <c r="BD119" s="91" t="s">
        <v>28</v>
      </c>
      <c r="BE119" s="244" t="s">
        <v>801</v>
      </c>
      <c r="BF119" s="91"/>
      <c r="BG119" s="91" t="s">
        <v>1397</v>
      </c>
      <c r="BH119" s="91" t="s">
        <v>404</v>
      </c>
      <c r="BI119" s="343">
        <v>40878</v>
      </c>
    </row>
    <row r="120" spans="55:61">
      <c r="BC120" s="91">
        <v>471</v>
      </c>
      <c r="BD120" s="91" t="s">
        <v>218</v>
      </c>
      <c r="BE120" s="244" t="s">
        <v>1933</v>
      </c>
      <c r="BF120" s="91"/>
      <c r="BG120" s="91" t="s">
        <v>1397</v>
      </c>
      <c r="BH120" s="91" t="s">
        <v>404</v>
      </c>
      <c r="BI120" s="343">
        <v>40878</v>
      </c>
    </row>
    <row r="121" spans="55:61">
      <c r="BC121" s="91">
        <v>472</v>
      </c>
      <c r="BD121" s="91" t="s">
        <v>1947</v>
      </c>
      <c r="BE121" s="244" t="s">
        <v>1934</v>
      </c>
      <c r="BF121" s="91"/>
      <c r="BG121" s="91" t="s">
        <v>1397</v>
      </c>
      <c r="BH121" s="91" t="s">
        <v>1853</v>
      </c>
      <c r="BI121" s="91" t="s">
        <v>1935</v>
      </c>
    </row>
    <row r="122" spans="55:61">
      <c r="BC122" s="91">
        <v>473</v>
      </c>
      <c r="BD122" s="91" t="s">
        <v>24</v>
      </c>
      <c r="BE122" s="244" t="s">
        <v>1936</v>
      </c>
      <c r="BF122" s="91"/>
      <c r="BG122" s="91" t="s">
        <v>1397</v>
      </c>
      <c r="BH122" s="91" t="s">
        <v>1937</v>
      </c>
      <c r="BI122" s="344">
        <v>40878</v>
      </c>
    </row>
    <row r="123" spans="55:61">
      <c r="BC123" s="91">
        <v>474</v>
      </c>
      <c r="BD123" s="91" t="s">
        <v>24</v>
      </c>
      <c r="BE123" s="244" t="s">
        <v>1938</v>
      </c>
      <c r="BF123" s="91"/>
      <c r="BG123" s="91" t="s">
        <v>1851</v>
      </c>
      <c r="BH123" s="91" t="s">
        <v>1853</v>
      </c>
      <c r="BI123" s="344">
        <v>40878</v>
      </c>
    </row>
    <row r="124" spans="55:61">
      <c r="BC124" s="91">
        <v>475</v>
      </c>
      <c r="BD124" s="91" t="s">
        <v>249</v>
      </c>
      <c r="BE124" s="244" t="s">
        <v>1939</v>
      </c>
      <c r="BF124" s="91"/>
      <c r="BG124" s="91" t="s">
        <v>1851</v>
      </c>
      <c r="BH124" s="91" t="s">
        <v>1853</v>
      </c>
      <c r="BI124" s="344">
        <v>40878</v>
      </c>
    </row>
    <row r="125" spans="55:61">
      <c r="BC125" s="91">
        <v>476</v>
      </c>
      <c r="BD125" s="91" t="s">
        <v>28</v>
      </c>
      <c r="BE125" s="244" t="s">
        <v>1940</v>
      </c>
      <c r="BF125" s="91"/>
      <c r="BG125" s="91" t="s">
        <v>404</v>
      </c>
      <c r="BH125" s="91" t="s">
        <v>1394</v>
      </c>
      <c r="BI125" s="344">
        <v>40878</v>
      </c>
    </row>
    <row r="126" spans="55:61">
      <c r="BC126" s="91">
        <v>477</v>
      </c>
      <c r="BD126" s="91" t="s">
        <v>137</v>
      </c>
      <c r="BE126" s="244" t="s">
        <v>1916</v>
      </c>
      <c r="BF126" s="91" t="s">
        <v>1528</v>
      </c>
      <c r="BG126" s="91" t="s">
        <v>1397</v>
      </c>
      <c r="BH126" s="91" t="s">
        <v>1966</v>
      </c>
      <c r="BI126" s="344">
        <v>40914</v>
      </c>
    </row>
    <row r="127" spans="55:61">
      <c r="BC127" s="91">
        <v>478</v>
      </c>
      <c r="BD127" s="91" t="s">
        <v>262</v>
      </c>
      <c r="BE127" s="244" t="s">
        <v>1094</v>
      </c>
      <c r="BF127" s="91" t="s">
        <v>1967</v>
      </c>
      <c r="BG127" s="91" t="s">
        <v>1371</v>
      </c>
      <c r="BH127" s="91" t="s">
        <v>1371</v>
      </c>
      <c r="BI127" s="344">
        <v>40896</v>
      </c>
    </row>
    <row r="128" spans="55:61">
      <c r="BC128" s="91">
        <v>479</v>
      </c>
      <c r="BD128" s="91" t="s">
        <v>24</v>
      </c>
      <c r="BE128" s="244" t="s">
        <v>1968</v>
      </c>
      <c r="BF128" s="91" t="s">
        <v>1969</v>
      </c>
      <c r="BG128" s="91" t="s">
        <v>1397</v>
      </c>
      <c r="BH128" s="91" t="s">
        <v>1970</v>
      </c>
      <c r="BI128" s="344">
        <v>40896</v>
      </c>
    </row>
    <row r="129" spans="55:61">
      <c r="BC129" s="91">
        <v>480</v>
      </c>
      <c r="BD129" s="91" t="s">
        <v>24</v>
      </c>
      <c r="BE129" s="244" t="s">
        <v>1367</v>
      </c>
      <c r="BF129" s="91" t="s">
        <v>1379</v>
      </c>
      <c r="BG129" s="91" t="s">
        <v>1364</v>
      </c>
      <c r="BH129" s="91" t="s">
        <v>1842</v>
      </c>
      <c r="BI129" s="344">
        <v>40892</v>
      </c>
    </row>
    <row r="130" spans="55:61">
      <c r="BC130" s="91">
        <v>481</v>
      </c>
      <c r="BD130" s="91" t="s">
        <v>30</v>
      </c>
      <c r="BE130" s="244" t="s">
        <v>1092</v>
      </c>
      <c r="BF130" s="91" t="s">
        <v>1732</v>
      </c>
      <c r="BG130" s="91" t="s">
        <v>1397</v>
      </c>
      <c r="BH130" s="91" t="s">
        <v>1971</v>
      </c>
      <c r="BI130" s="344">
        <v>40884</v>
      </c>
    </row>
    <row r="131" spans="55:61">
      <c r="BC131" s="91">
        <v>482</v>
      </c>
      <c r="BD131" s="91" t="s">
        <v>137</v>
      </c>
      <c r="BE131" s="244" t="s">
        <v>1972</v>
      </c>
      <c r="BF131" s="91"/>
      <c r="BG131" s="91" t="s">
        <v>1397</v>
      </c>
      <c r="BH131" s="91" t="s">
        <v>1397</v>
      </c>
      <c r="BI131" s="344">
        <v>40884</v>
      </c>
    </row>
    <row r="132" spans="55:61">
      <c r="BC132" s="91">
        <v>483</v>
      </c>
      <c r="BD132" s="91" t="s">
        <v>20</v>
      </c>
      <c r="BE132" s="244" t="s">
        <v>1973</v>
      </c>
      <c r="BF132" s="91"/>
      <c r="BG132" s="91" t="s">
        <v>1928</v>
      </c>
      <c r="BH132" s="91" t="s">
        <v>1924</v>
      </c>
      <c r="BI132" s="344">
        <v>40917</v>
      </c>
    </row>
    <row r="133" spans="55:61">
      <c r="BC133" s="91">
        <v>484</v>
      </c>
      <c r="BD133" s="91" t="s">
        <v>153</v>
      </c>
      <c r="BE133" s="244" t="s">
        <v>1974</v>
      </c>
      <c r="BF133" s="91"/>
      <c r="BG133" s="91" t="s">
        <v>1397</v>
      </c>
      <c r="BH133" s="91" t="s">
        <v>1842</v>
      </c>
      <c r="BI133" s="343">
        <v>40878</v>
      </c>
    </row>
    <row r="134" spans="55:61">
      <c r="BC134" s="91">
        <v>485</v>
      </c>
      <c r="BD134" s="91" t="s">
        <v>1428</v>
      </c>
      <c r="BE134" s="244" t="s">
        <v>1975</v>
      </c>
      <c r="BF134" s="91"/>
      <c r="BG134" s="91" t="s">
        <v>1397</v>
      </c>
      <c r="BH134" s="91" t="s">
        <v>1842</v>
      </c>
      <c r="BI134" s="343">
        <v>40878</v>
      </c>
    </row>
    <row r="135" spans="55:61">
      <c r="BC135" s="91">
        <v>487</v>
      </c>
      <c r="BD135" s="91" t="s">
        <v>28</v>
      </c>
      <c r="BE135" s="244" t="s">
        <v>1976</v>
      </c>
      <c r="BF135" s="91"/>
      <c r="BG135" s="91" t="s">
        <v>1397</v>
      </c>
      <c r="BH135" s="91" t="s">
        <v>1842</v>
      </c>
      <c r="BI135" s="343">
        <v>40848</v>
      </c>
    </row>
    <row r="136" spans="55:61">
      <c r="BC136" s="91">
        <v>488</v>
      </c>
      <c r="BD136" s="91" t="s">
        <v>28</v>
      </c>
      <c r="BE136" s="244" t="s">
        <v>1977</v>
      </c>
      <c r="BF136" s="91" t="s">
        <v>1978</v>
      </c>
      <c r="BG136" s="91" t="s">
        <v>1979</v>
      </c>
      <c r="BH136" s="91" t="s">
        <v>1980</v>
      </c>
      <c r="BI136" s="344">
        <v>40923</v>
      </c>
    </row>
    <row r="137" spans="55:61">
      <c r="BC137" s="91">
        <v>489</v>
      </c>
      <c r="BD137" s="91" t="s">
        <v>171</v>
      </c>
      <c r="BE137" s="244" t="s">
        <v>776</v>
      </c>
      <c r="BF137" s="91" t="s">
        <v>1126</v>
      </c>
      <c r="BG137" s="91" t="s">
        <v>1394</v>
      </c>
      <c r="BH137" s="91" t="s">
        <v>1966</v>
      </c>
      <c r="BI137" s="344">
        <v>40924</v>
      </c>
    </row>
    <row r="138" spans="55:61">
      <c r="BC138" s="91">
        <v>490</v>
      </c>
      <c r="BD138" s="91" t="s">
        <v>24</v>
      </c>
      <c r="BE138" s="244" t="s">
        <v>1981</v>
      </c>
      <c r="BF138" s="91" t="s">
        <v>1982</v>
      </c>
      <c r="BG138" s="91" t="s">
        <v>1966</v>
      </c>
      <c r="BH138" s="91" t="s">
        <v>1966</v>
      </c>
      <c r="BI138" s="344">
        <v>40924</v>
      </c>
    </row>
    <row r="139" spans="55:61">
      <c r="BC139" s="91">
        <v>491</v>
      </c>
      <c r="BD139" s="91" t="s">
        <v>28</v>
      </c>
      <c r="BE139" s="244" t="s">
        <v>1983</v>
      </c>
      <c r="BF139" s="91"/>
      <c r="BG139" s="91" t="s">
        <v>1979</v>
      </c>
      <c r="BH139" s="91" t="s">
        <v>1842</v>
      </c>
      <c r="BI139" s="344">
        <v>40928</v>
      </c>
    </row>
    <row r="140" spans="55:61">
      <c r="BC140" s="91">
        <v>492</v>
      </c>
      <c r="BD140" s="91" t="s">
        <v>153</v>
      </c>
      <c r="BE140" s="244" t="s">
        <v>154</v>
      </c>
      <c r="BF140" s="91" t="s">
        <v>1156</v>
      </c>
      <c r="BG140" s="91" t="s">
        <v>1364</v>
      </c>
      <c r="BH140" s="91" t="s">
        <v>1842</v>
      </c>
      <c r="BI140" s="344">
        <v>40928</v>
      </c>
    </row>
    <row r="141" spans="55:61">
      <c r="BC141" s="91">
        <v>493</v>
      </c>
      <c r="BD141" s="91" t="s">
        <v>6</v>
      </c>
      <c r="BE141" s="244" t="s">
        <v>1984</v>
      </c>
      <c r="BF141" s="91" t="s">
        <v>1985</v>
      </c>
      <c r="BG141" s="91" t="s">
        <v>1394</v>
      </c>
      <c r="BH141" s="91" t="s">
        <v>1986</v>
      </c>
      <c r="BI141" s="344">
        <v>40893</v>
      </c>
    </row>
    <row r="142" spans="55:61">
      <c r="BC142" s="91">
        <v>494</v>
      </c>
      <c r="BD142" s="91" t="s">
        <v>153</v>
      </c>
      <c r="BE142" s="244" t="s">
        <v>154</v>
      </c>
      <c r="BF142" s="91" t="s">
        <v>1156</v>
      </c>
      <c r="BG142" s="91" t="s">
        <v>1979</v>
      </c>
      <c r="BH142" s="91" t="s">
        <v>1987</v>
      </c>
      <c r="BI142" s="343">
        <v>40878</v>
      </c>
    </row>
    <row r="143" spans="55:61">
      <c r="BC143" s="91">
        <v>495</v>
      </c>
      <c r="BD143" s="91" t="s">
        <v>24</v>
      </c>
      <c r="BE143" s="244" t="s">
        <v>1988</v>
      </c>
      <c r="BF143" s="91"/>
      <c r="BG143" s="91" t="s">
        <v>1397</v>
      </c>
      <c r="BH143" s="91" t="s">
        <v>1842</v>
      </c>
      <c r="BI143" s="343">
        <v>40878</v>
      </c>
    </row>
    <row r="144" spans="55:61">
      <c r="BC144" s="91">
        <v>496</v>
      </c>
      <c r="BD144" s="91" t="s">
        <v>267</v>
      </c>
      <c r="BE144" s="244" t="s">
        <v>1989</v>
      </c>
      <c r="BF144" s="91" t="s">
        <v>1990</v>
      </c>
      <c r="BG144" s="91" t="s">
        <v>1397</v>
      </c>
      <c r="BH144" s="91" t="s">
        <v>1979</v>
      </c>
      <c r="BI144" s="343">
        <v>40878</v>
      </c>
    </row>
    <row r="145" spans="55:61">
      <c r="BC145" s="91">
        <v>497</v>
      </c>
      <c r="BD145" s="91" t="s">
        <v>285</v>
      </c>
      <c r="BE145" s="244" t="s">
        <v>1918</v>
      </c>
      <c r="BF145" s="91"/>
      <c r="BG145" s="91" t="s">
        <v>1397</v>
      </c>
      <c r="BH145" s="91" t="s">
        <v>1979</v>
      </c>
      <c r="BI145" s="343">
        <v>40878</v>
      </c>
    </row>
    <row r="146" spans="55:61">
      <c r="BC146" s="91">
        <v>498</v>
      </c>
      <c r="BD146" s="91" t="s">
        <v>153</v>
      </c>
      <c r="BE146" s="244" t="s">
        <v>1991</v>
      </c>
      <c r="BF146" s="91"/>
      <c r="BG146" s="91" t="s">
        <v>1397</v>
      </c>
      <c r="BH146" s="91" t="s">
        <v>1397</v>
      </c>
      <c r="BI146" s="343">
        <v>40878</v>
      </c>
    </row>
    <row r="147" spans="55:61">
      <c r="BC147" s="91">
        <v>499</v>
      </c>
      <c r="BD147" s="91" t="s">
        <v>20</v>
      </c>
      <c r="BE147" s="244" t="s">
        <v>1992</v>
      </c>
      <c r="BF147" s="91"/>
      <c r="BG147" s="91" t="s">
        <v>1397</v>
      </c>
      <c r="BH147" s="91" t="s">
        <v>1397</v>
      </c>
      <c r="BI147" s="344">
        <v>40886</v>
      </c>
    </row>
    <row r="148" spans="55:61">
      <c r="BC148" s="91">
        <v>500</v>
      </c>
      <c r="BD148" s="91" t="s">
        <v>13</v>
      </c>
      <c r="BE148" s="244" t="s">
        <v>1993</v>
      </c>
      <c r="BF148" s="91"/>
      <c r="BG148" s="91" t="s">
        <v>1397</v>
      </c>
      <c r="BH148" s="91" t="s">
        <v>1397</v>
      </c>
      <c r="BI148" s="343">
        <v>40878</v>
      </c>
    </row>
    <row r="149" spans="55:61">
      <c r="BC149" s="91">
        <v>501</v>
      </c>
      <c r="BD149" s="91" t="s">
        <v>20</v>
      </c>
      <c r="BE149" s="244" t="s">
        <v>1547</v>
      </c>
      <c r="BF149" s="91"/>
      <c r="BG149" s="91" t="s">
        <v>1397</v>
      </c>
      <c r="BH149" s="91" t="s">
        <v>1397</v>
      </c>
      <c r="BI149" s="343">
        <v>40878</v>
      </c>
    </row>
    <row r="150" spans="55:61">
      <c r="BC150" s="91">
        <v>502</v>
      </c>
      <c r="BD150" s="91" t="s">
        <v>196</v>
      </c>
      <c r="BE150" s="244" t="s">
        <v>1994</v>
      </c>
      <c r="BF150" s="91"/>
      <c r="BG150" s="91" t="s">
        <v>1397</v>
      </c>
      <c r="BH150" s="91" t="s">
        <v>1995</v>
      </c>
      <c r="BI150" s="344">
        <v>40639</v>
      </c>
    </row>
    <row r="151" spans="55:61">
      <c r="BC151" s="91">
        <v>503</v>
      </c>
      <c r="BD151" s="91" t="s">
        <v>218</v>
      </c>
      <c r="BE151" s="244" t="s">
        <v>1532</v>
      </c>
      <c r="BF151" s="91"/>
      <c r="BG151" s="91" t="s">
        <v>1397</v>
      </c>
      <c r="BH151" s="91" t="s">
        <v>1979</v>
      </c>
      <c r="BI151" s="343" t="s">
        <v>1996</v>
      </c>
    </row>
    <row r="152" spans="55:61">
      <c r="BC152" s="91">
        <v>504</v>
      </c>
      <c r="BD152" s="91" t="s">
        <v>763</v>
      </c>
      <c r="BE152" s="244" t="s">
        <v>1347</v>
      </c>
      <c r="BF152" s="91"/>
      <c r="BG152" s="91" t="s">
        <v>1397</v>
      </c>
      <c r="BH152" s="91" t="s">
        <v>1979</v>
      </c>
      <c r="BI152" s="343" t="s">
        <v>1996</v>
      </c>
    </row>
    <row r="153" spans="55:61">
      <c r="BC153" s="91">
        <v>505</v>
      </c>
      <c r="BD153" s="91" t="s">
        <v>1428</v>
      </c>
      <c r="BE153" s="244" t="s">
        <v>27</v>
      </c>
      <c r="BF153" s="91"/>
      <c r="BG153" s="91" t="s">
        <v>1397</v>
      </c>
      <c r="BH153" s="91" t="s">
        <v>1979</v>
      </c>
      <c r="BI153" s="343" t="s">
        <v>1996</v>
      </c>
    </row>
    <row r="154" spans="55:61">
      <c r="BC154" s="91">
        <v>506</v>
      </c>
      <c r="BD154" s="91" t="s">
        <v>114</v>
      </c>
      <c r="BE154" s="244" t="s">
        <v>1997</v>
      </c>
      <c r="BF154" s="91"/>
      <c r="BG154" s="91" t="s">
        <v>1394</v>
      </c>
      <c r="BH154" s="91" t="s">
        <v>1853</v>
      </c>
      <c r="BI154" s="344">
        <v>40886</v>
      </c>
    </row>
    <row r="155" spans="55:61">
      <c r="BC155" s="91">
        <v>507</v>
      </c>
      <c r="BD155" s="91" t="s">
        <v>28</v>
      </c>
      <c r="BE155" s="244" t="s">
        <v>1998</v>
      </c>
      <c r="BF155" s="91"/>
      <c r="BG155" s="91" t="s">
        <v>1397</v>
      </c>
      <c r="BH155" s="91" t="s">
        <v>1853</v>
      </c>
      <c r="BI155" s="344">
        <v>40886</v>
      </c>
    </row>
    <row r="156" spans="55:61">
      <c r="BC156" s="91">
        <v>508</v>
      </c>
      <c r="BD156" s="91" t="s">
        <v>1952</v>
      </c>
      <c r="BE156" s="244" t="s">
        <v>1999</v>
      </c>
      <c r="BF156" s="91"/>
      <c r="BG156" s="91" t="s">
        <v>1397</v>
      </c>
      <c r="BH156" s="91" t="s">
        <v>1979</v>
      </c>
      <c r="BI156" s="343" t="s">
        <v>1996</v>
      </c>
    </row>
    <row r="157" spans="55:61">
      <c r="BC157" s="91">
        <v>509</v>
      </c>
      <c r="BD157" s="91" t="s">
        <v>24</v>
      </c>
      <c r="BE157" s="244" t="s">
        <v>1367</v>
      </c>
      <c r="BF157" s="91"/>
      <c r="BG157" s="91" t="s">
        <v>1397</v>
      </c>
      <c r="BH157" s="91" t="s">
        <v>2000</v>
      </c>
      <c r="BI157" s="344">
        <v>40887</v>
      </c>
    </row>
    <row r="158" spans="55:61">
      <c r="BC158" s="91">
        <v>510</v>
      </c>
      <c r="BD158" s="91" t="s">
        <v>143</v>
      </c>
      <c r="BE158" s="244" t="s">
        <v>2001</v>
      </c>
      <c r="BF158" s="91"/>
      <c r="BG158" s="91" t="s">
        <v>1394</v>
      </c>
      <c r="BH158" s="91" t="s">
        <v>1371</v>
      </c>
      <c r="BI158" s="344">
        <v>40863</v>
      </c>
    </row>
    <row r="159" spans="55:61">
      <c r="BC159" s="91">
        <v>511</v>
      </c>
      <c r="BD159" s="91" t="s">
        <v>1468</v>
      </c>
      <c r="BE159" s="244" t="s">
        <v>2002</v>
      </c>
      <c r="BF159" s="91" t="s">
        <v>2003</v>
      </c>
      <c r="BG159" s="91" t="s">
        <v>1397</v>
      </c>
      <c r="BH159" s="91" t="s">
        <v>1397</v>
      </c>
      <c r="BI159" s="91" t="s">
        <v>1996</v>
      </c>
    </row>
    <row r="160" spans="55:61">
      <c r="BC160" s="91">
        <v>512</v>
      </c>
      <c r="BD160" s="91" t="s">
        <v>137</v>
      </c>
      <c r="BE160" s="244" t="s">
        <v>1343</v>
      </c>
      <c r="BF160" s="91" t="s">
        <v>1156</v>
      </c>
      <c r="BG160" s="91" t="s">
        <v>1397</v>
      </c>
      <c r="BH160" s="91" t="s">
        <v>1979</v>
      </c>
      <c r="BI160" s="344">
        <v>40849</v>
      </c>
    </row>
    <row r="161" spans="55:61">
      <c r="BC161" s="91">
        <v>513</v>
      </c>
      <c r="BD161" s="91" t="s">
        <v>249</v>
      </c>
      <c r="BE161" s="244" t="s">
        <v>1886</v>
      </c>
      <c r="BF161" s="91" t="s">
        <v>2004</v>
      </c>
      <c r="BG161" s="91" t="s">
        <v>1397</v>
      </c>
      <c r="BH161" s="91" t="s">
        <v>1979</v>
      </c>
      <c r="BI161" s="91" t="s">
        <v>1996</v>
      </c>
    </row>
    <row r="162" spans="55:61">
      <c r="BC162" s="91">
        <v>514</v>
      </c>
      <c r="BD162" s="91" t="s">
        <v>1421</v>
      </c>
      <c r="BE162" s="244" t="s">
        <v>1422</v>
      </c>
      <c r="BF162" s="91"/>
      <c r="BG162" s="91" t="s">
        <v>1397</v>
      </c>
      <c r="BH162" s="91" t="s">
        <v>1979</v>
      </c>
      <c r="BI162" s="91" t="s">
        <v>1996</v>
      </c>
    </row>
    <row r="163" spans="55:61">
      <c r="BC163" s="91">
        <v>515</v>
      </c>
      <c r="BD163" s="91" t="s">
        <v>1099</v>
      </c>
      <c r="BE163" s="244" t="s">
        <v>1113</v>
      </c>
      <c r="BF163" s="91" t="s">
        <v>2005</v>
      </c>
      <c r="BG163" s="91" t="s">
        <v>1394</v>
      </c>
      <c r="BH163" s="91" t="s">
        <v>1979</v>
      </c>
      <c r="BI163" s="91" t="s">
        <v>1996</v>
      </c>
    </row>
    <row r="164" spans="55:61">
      <c r="BC164" s="91">
        <v>516</v>
      </c>
      <c r="BD164" s="91" t="s">
        <v>813</v>
      </c>
      <c r="BE164" s="244" t="s">
        <v>1433</v>
      </c>
      <c r="BF164" s="91" t="s">
        <v>1434</v>
      </c>
      <c r="BG164" s="91" t="s">
        <v>1397</v>
      </c>
      <c r="BH164" s="91" t="s">
        <v>1397</v>
      </c>
      <c r="BI164" s="91" t="s">
        <v>1996</v>
      </c>
    </row>
    <row r="165" spans="55:61">
      <c r="BC165" s="91">
        <v>517</v>
      </c>
      <c r="BD165" s="91" t="s">
        <v>813</v>
      </c>
      <c r="BE165" s="244" t="s">
        <v>1433</v>
      </c>
      <c r="BF165" s="91" t="s">
        <v>1434</v>
      </c>
      <c r="BG165" s="91" t="s">
        <v>1397</v>
      </c>
      <c r="BH165" s="91" t="s">
        <v>1394</v>
      </c>
      <c r="BI165" s="344">
        <v>40872</v>
      </c>
    </row>
    <row r="166" spans="55:61">
      <c r="BC166" s="91">
        <v>518</v>
      </c>
      <c r="BD166" s="91" t="s">
        <v>28</v>
      </c>
      <c r="BE166" s="244" t="s">
        <v>803</v>
      </c>
      <c r="BF166" s="91" t="s">
        <v>2006</v>
      </c>
      <c r="BG166" s="91" t="s">
        <v>1397</v>
      </c>
      <c r="BH166" s="91" t="s">
        <v>2007</v>
      </c>
      <c r="BI166" s="343">
        <v>40878</v>
      </c>
    </row>
    <row r="167" spans="55:61">
      <c r="BC167" s="91">
        <v>519</v>
      </c>
      <c r="BD167" s="91" t="s">
        <v>20</v>
      </c>
      <c r="BE167" s="244" t="s">
        <v>1547</v>
      </c>
      <c r="BF167" s="91" t="s">
        <v>1548</v>
      </c>
      <c r="BG167" s="91" t="s">
        <v>1394</v>
      </c>
      <c r="BH167" s="91" t="s">
        <v>2008</v>
      </c>
      <c r="BI167" s="344">
        <v>40865</v>
      </c>
    </row>
    <row r="168" spans="55:61">
      <c r="BC168" s="91">
        <v>520</v>
      </c>
      <c r="BD168" s="91" t="s">
        <v>1414</v>
      </c>
      <c r="BE168" s="244" t="s">
        <v>1726</v>
      </c>
      <c r="BF168" s="91"/>
      <c r="BG168" s="91" t="s">
        <v>1397</v>
      </c>
      <c r="BH168" s="91" t="s">
        <v>1842</v>
      </c>
      <c r="BI168" s="344">
        <v>40820</v>
      </c>
    </row>
    <row r="169" spans="55:61">
      <c r="BC169" s="91">
        <v>521</v>
      </c>
      <c r="BD169" s="91" t="s">
        <v>226</v>
      </c>
      <c r="BE169" s="244" t="s">
        <v>2009</v>
      </c>
      <c r="BF169" s="91" t="s">
        <v>1328</v>
      </c>
      <c r="BG169" s="91" t="s">
        <v>1397</v>
      </c>
      <c r="BH169" s="91" t="s">
        <v>1842</v>
      </c>
      <c r="BI169" s="91" t="s">
        <v>1996</v>
      </c>
    </row>
    <row r="170" spans="55:61">
      <c r="BC170" s="91">
        <v>522</v>
      </c>
      <c r="BD170" s="91" t="s">
        <v>226</v>
      </c>
      <c r="BE170" s="244" t="s">
        <v>1427</v>
      </c>
      <c r="BF170" s="91"/>
      <c r="BG170" s="91" t="s">
        <v>1397</v>
      </c>
      <c r="BH170" s="91" t="s">
        <v>1842</v>
      </c>
      <c r="BI170" s="91" t="s">
        <v>1996</v>
      </c>
    </row>
    <row r="171" spans="55:61">
      <c r="BC171" s="91">
        <v>523</v>
      </c>
      <c r="BD171" s="91" t="s">
        <v>2010</v>
      </c>
      <c r="BE171" s="244" t="s">
        <v>2011</v>
      </c>
      <c r="BF171" s="91"/>
      <c r="BG171" s="91" t="s">
        <v>1397</v>
      </c>
      <c r="BH171" s="91" t="s">
        <v>1371</v>
      </c>
      <c r="BI171" s="91" t="s">
        <v>1996</v>
      </c>
    </row>
    <row r="172" spans="55:61">
      <c r="BC172" s="91">
        <v>524</v>
      </c>
      <c r="BD172" s="91" t="s">
        <v>1029</v>
      </c>
      <c r="BE172" s="244" t="s">
        <v>1030</v>
      </c>
      <c r="BF172" s="91"/>
      <c r="BG172" s="91" t="s">
        <v>1394</v>
      </c>
      <c r="BH172" s="91" t="s">
        <v>1394</v>
      </c>
      <c r="BI172" s="343">
        <v>40756</v>
      </c>
    </row>
    <row r="173" spans="55:61">
      <c r="BC173" s="91">
        <v>525</v>
      </c>
      <c r="BD173" s="91" t="s">
        <v>9</v>
      </c>
      <c r="BE173" s="244" t="s">
        <v>2012</v>
      </c>
      <c r="BF173" s="91"/>
      <c r="BG173" s="91" t="s">
        <v>1394</v>
      </c>
      <c r="BH173" s="91" t="s">
        <v>1394</v>
      </c>
      <c r="BI173" s="343">
        <v>40848</v>
      </c>
    </row>
    <row r="174" spans="55:61">
      <c r="BC174" s="91">
        <v>526</v>
      </c>
      <c r="BD174" s="91" t="s">
        <v>6</v>
      </c>
      <c r="BE174" s="244" t="s">
        <v>2013</v>
      </c>
      <c r="BF174" s="91" t="s">
        <v>2014</v>
      </c>
      <c r="BG174" s="91" t="s">
        <v>1394</v>
      </c>
      <c r="BH174" s="91" t="s">
        <v>1979</v>
      </c>
      <c r="BI174" s="91" t="s">
        <v>1996</v>
      </c>
    </row>
    <row r="175" spans="55:61">
      <c r="BC175" s="91">
        <v>527</v>
      </c>
      <c r="BD175" s="91" t="s">
        <v>6</v>
      </c>
      <c r="BE175" s="244" t="s">
        <v>1032</v>
      </c>
      <c r="BF175" s="91"/>
      <c r="BG175" s="91" t="s">
        <v>1394</v>
      </c>
      <c r="BH175" s="91" t="s">
        <v>1394</v>
      </c>
      <c r="BI175" s="344">
        <v>40773</v>
      </c>
    </row>
    <row r="176" spans="55:61">
      <c r="BC176" s="91">
        <v>528</v>
      </c>
      <c r="BD176" s="91" t="s">
        <v>1944</v>
      </c>
      <c r="BE176" s="244" t="s">
        <v>1882</v>
      </c>
      <c r="BF176" s="91" t="s">
        <v>2015</v>
      </c>
      <c r="BG176" s="91" t="s">
        <v>1364</v>
      </c>
      <c r="BH176" s="91" t="s">
        <v>1924</v>
      </c>
      <c r="BI176" s="344">
        <v>40928</v>
      </c>
    </row>
    <row r="177" spans="55:61">
      <c r="BC177" s="91">
        <v>529</v>
      </c>
      <c r="BD177" s="91" t="s">
        <v>6</v>
      </c>
      <c r="BE177" s="244" t="s">
        <v>2016</v>
      </c>
      <c r="BF177" s="91" t="s">
        <v>2017</v>
      </c>
      <c r="BG177" s="91" t="s">
        <v>1394</v>
      </c>
      <c r="BH177" s="91" t="s">
        <v>1394</v>
      </c>
      <c r="BI177" s="343">
        <v>40756</v>
      </c>
    </row>
    <row r="178" spans="55:61">
      <c r="BC178" s="91">
        <v>530</v>
      </c>
      <c r="BD178" s="91" t="s">
        <v>6</v>
      </c>
      <c r="BE178" s="244" t="s">
        <v>1043</v>
      </c>
      <c r="BF178" s="91"/>
      <c r="BG178" s="91" t="s">
        <v>1394</v>
      </c>
      <c r="BH178" s="91" t="s">
        <v>1394</v>
      </c>
      <c r="BI178" s="91" t="s">
        <v>1996</v>
      </c>
    </row>
    <row r="179" spans="55:61">
      <c r="BC179" s="91">
        <v>531</v>
      </c>
      <c r="BD179" s="91" t="s">
        <v>6</v>
      </c>
      <c r="BE179" s="244" t="s">
        <v>2018</v>
      </c>
      <c r="BF179" s="91" t="s">
        <v>2019</v>
      </c>
      <c r="BG179" s="91" t="s">
        <v>1394</v>
      </c>
      <c r="BH179" s="91" t="s">
        <v>1394</v>
      </c>
      <c r="BI179" s="343">
        <v>40817</v>
      </c>
    </row>
    <row r="180" spans="55:61">
      <c r="BC180" s="91">
        <v>532</v>
      </c>
      <c r="BD180" s="91" t="s">
        <v>6</v>
      </c>
      <c r="BE180" s="244" t="s">
        <v>1034</v>
      </c>
      <c r="BF180" s="91" t="s">
        <v>1035</v>
      </c>
      <c r="BG180" s="91" t="s">
        <v>1394</v>
      </c>
      <c r="BH180" s="91" t="s">
        <v>1394</v>
      </c>
      <c r="BI180" s="91" t="s">
        <v>1996</v>
      </c>
    </row>
    <row r="181" spans="55:61">
      <c r="BC181" s="91">
        <v>533</v>
      </c>
      <c r="BD181" s="91" t="s">
        <v>6</v>
      </c>
      <c r="BE181" s="244" t="s">
        <v>1552</v>
      </c>
      <c r="BF181" s="91" t="s">
        <v>1553</v>
      </c>
      <c r="BG181" s="91" t="s">
        <v>1394</v>
      </c>
      <c r="BH181" s="91" t="s">
        <v>1394</v>
      </c>
      <c r="BI181" s="343">
        <v>40756</v>
      </c>
    </row>
    <row r="182" spans="55:61">
      <c r="BC182" s="91">
        <v>534</v>
      </c>
      <c r="BD182" s="91" t="s">
        <v>6</v>
      </c>
      <c r="BE182" s="244" t="s">
        <v>2020</v>
      </c>
      <c r="BF182" s="91" t="s">
        <v>1525</v>
      </c>
      <c r="BG182" s="91" t="s">
        <v>1394</v>
      </c>
      <c r="BH182" s="91" t="s">
        <v>1394</v>
      </c>
      <c r="BI182" s="343">
        <v>40848</v>
      </c>
    </row>
    <row r="183" spans="55:61">
      <c r="BC183" s="91">
        <v>535</v>
      </c>
      <c r="BD183" s="91" t="s">
        <v>1952</v>
      </c>
      <c r="BE183" s="244" t="s">
        <v>1999</v>
      </c>
      <c r="BF183" s="91" t="s">
        <v>2021</v>
      </c>
      <c r="BG183" s="91" t="s">
        <v>1842</v>
      </c>
      <c r="BH183" s="91" t="s">
        <v>2022</v>
      </c>
      <c r="BI183" s="344">
        <v>40925</v>
      </c>
    </row>
    <row r="184" spans="55:61">
      <c r="BC184" s="237">
        <v>536</v>
      </c>
      <c r="BD184" s="237" t="s">
        <v>813</v>
      </c>
      <c r="BE184" s="238" t="s">
        <v>2083</v>
      </c>
      <c r="BF184" s="237" t="s">
        <v>2084</v>
      </c>
      <c r="BG184" s="237" t="s">
        <v>1394</v>
      </c>
      <c r="BH184" s="237" t="s">
        <v>1924</v>
      </c>
      <c r="BI184" s="361">
        <v>40925</v>
      </c>
    </row>
    <row r="185" spans="55:61">
      <c r="BC185" s="237">
        <v>537</v>
      </c>
      <c r="BD185" s="237" t="s">
        <v>11</v>
      </c>
      <c r="BE185" s="238" t="s">
        <v>2085</v>
      </c>
      <c r="BF185" s="237" t="s">
        <v>2086</v>
      </c>
      <c r="BG185" s="237" t="s">
        <v>1394</v>
      </c>
      <c r="BH185" s="237" t="s">
        <v>1394</v>
      </c>
      <c r="BI185" s="362">
        <v>40756</v>
      </c>
    </row>
    <row r="186" spans="55:61">
      <c r="BC186" s="237">
        <v>538</v>
      </c>
      <c r="BD186" s="237" t="s">
        <v>11</v>
      </c>
      <c r="BE186" s="238" t="s">
        <v>1109</v>
      </c>
      <c r="BF186" s="237" t="s">
        <v>2087</v>
      </c>
      <c r="BG186" s="237" t="s">
        <v>1394</v>
      </c>
      <c r="BH186" s="237" t="s">
        <v>1394</v>
      </c>
      <c r="BI186" s="362">
        <v>40787</v>
      </c>
    </row>
    <row r="187" spans="55:61">
      <c r="BC187" s="237">
        <v>539</v>
      </c>
      <c r="BD187" s="237" t="s">
        <v>11</v>
      </c>
      <c r="BE187" s="238" t="s">
        <v>1109</v>
      </c>
      <c r="BF187" s="237" t="s">
        <v>2087</v>
      </c>
      <c r="BG187" s="237" t="s">
        <v>1394</v>
      </c>
      <c r="BH187" s="237" t="s">
        <v>1394</v>
      </c>
      <c r="BI187" s="361">
        <v>40773</v>
      </c>
    </row>
    <row r="188" spans="55:61">
      <c r="BC188" s="237">
        <v>540</v>
      </c>
      <c r="BD188" s="237" t="s">
        <v>11</v>
      </c>
      <c r="BE188" s="238" t="s">
        <v>2088</v>
      </c>
      <c r="BF188" s="237" t="s">
        <v>2087</v>
      </c>
      <c r="BG188" s="237" t="s">
        <v>1394</v>
      </c>
      <c r="BH188" s="237" t="s">
        <v>1394</v>
      </c>
      <c r="BI188" s="361" t="s">
        <v>1996</v>
      </c>
    </row>
    <row r="189" spans="55:61">
      <c r="BC189" s="237">
        <v>541</v>
      </c>
      <c r="BD189" s="237" t="s">
        <v>11</v>
      </c>
      <c r="BE189" s="238" t="s">
        <v>2089</v>
      </c>
      <c r="BF189" s="237" t="s">
        <v>2090</v>
      </c>
      <c r="BG189" s="237" t="s">
        <v>1394</v>
      </c>
      <c r="BH189" s="237" t="s">
        <v>1394</v>
      </c>
      <c r="BI189" s="362">
        <v>40878</v>
      </c>
    </row>
    <row r="190" spans="55:61">
      <c r="BC190" s="237">
        <v>542</v>
      </c>
      <c r="BD190" s="237" t="s">
        <v>11</v>
      </c>
      <c r="BE190" s="238" t="s">
        <v>2091</v>
      </c>
      <c r="BF190" s="237" t="s">
        <v>2092</v>
      </c>
      <c r="BG190" s="237" t="s">
        <v>1394</v>
      </c>
      <c r="BH190" s="237" t="s">
        <v>1394</v>
      </c>
      <c r="BI190" s="362">
        <v>40878</v>
      </c>
    </row>
    <row r="191" spans="55:61">
      <c r="BC191" s="237">
        <v>543</v>
      </c>
      <c r="BD191" s="237" t="s">
        <v>262</v>
      </c>
      <c r="BE191" s="238" t="s">
        <v>1735</v>
      </c>
      <c r="BF191" s="237"/>
      <c r="BG191" s="237" t="s">
        <v>1928</v>
      </c>
      <c r="BH191" s="237" t="s">
        <v>1842</v>
      </c>
      <c r="BI191" s="361">
        <v>40925</v>
      </c>
    </row>
    <row r="192" spans="55:61">
      <c r="BC192" s="237">
        <v>544</v>
      </c>
      <c r="BD192" s="237" t="s">
        <v>30</v>
      </c>
      <c r="BE192" s="238" t="s">
        <v>1092</v>
      </c>
      <c r="BF192" s="237"/>
      <c r="BG192" s="237" t="s">
        <v>1842</v>
      </c>
      <c r="BH192" s="237" t="s">
        <v>1842</v>
      </c>
      <c r="BI192" s="362">
        <v>40909</v>
      </c>
    </row>
    <row r="193" spans="55:61">
      <c r="BC193" s="237">
        <v>545</v>
      </c>
      <c r="BD193" s="237" t="s">
        <v>30</v>
      </c>
      <c r="BE193" s="238" t="s">
        <v>2093</v>
      </c>
      <c r="BF193" s="237" t="s">
        <v>1093</v>
      </c>
      <c r="BG193" s="237" t="s">
        <v>1928</v>
      </c>
      <c r="BH193" s="237" t="s">
        <v>1924</v>
      </c>
      <c r="BI193" s="361">
        <v>40931</v>
      </c>
    </row>
    <row r="194" spans="55:61">
      <c r="BC194" s="237">
        <v>546</v>
      </c>
      <c r="BD194" s="237" t="s">
        <v>97</v>
      </c>
      <c r="BE194" s="238" t="s">
        <v>2094</v>
      </c>
      <c r="BF194" s="237"/>
      <c r="BG194" s="237" t="s">
        <v>1371</v>
      </c>
      <c r="BH194" s="237" t="s">
        <v>2095</v>
      </c>
      <c r="BI194" s="361">
        <v>40931</v>
      </c>
    </row>
    <row r="195" spans="55:61">
      <c r="BC195" s="237">
        <v>547</v>
      </c>
      <c r="BD195" s="237" t="s">
        <v>262</v>
      </c>
      <c r="BE195" s="238" t="s">
        <v>2081</v>
      </c>
      <c r="BF195" s="237"/>
      <c r="BG195" s="237" t="s">
        <v>1397</v>
      </c>
      <c r="BH195" s="237" t="s">
        <v>1855</v>
      </c>
      <c r="BI195" s="361">
        <v>40887</v>
      </c>
    </row>
    <row r="196" spans="55:61">
      <c r="BC196" s="237">
        <v>548</v>
      </c>
      <c r="BD196" s="237" t="s">
        <v>1385</v>
      </c>
      <c r="BE196" s="238" t="s">
        <v>2096</v>
      </c>
      <c r="BF196" s="237"/>
      <c r="BG196" s="237" t="s">
        <v>1371</v>
      </c>
      <c r="BH196" s="237" t="s">
        <v>2097</v>
      </c>
      <c r="BI196" s="361">
        <v>40936</v>
      </c>
    </row>
    <row r="197" spans="55:61">
      <c r="BC197" s="237">
        <v>549</v>
      </c>
      <c r="BD197" s="237" t="s">
        <v>106</v>
      </c>
      <c r="BE197" s="238" t="s">
        <v>1814</v>
      </c>
      <c r="BF197" s="237"/>
      <c r="BG197" s="237" t="s">
        <v>1371</v>
      </c>
      <c r="BH197" s="237" t="s">
        <v>2098</v>
      </c>
      <c r="BI197" s="361">
        <v>40933</v>
      </c>
    </row>
    <row r="198" spans="55:61">
      <c r="BC198" s="237">
        <v>550</v>
      </c>
      <c r="BD198" s="237" t="s">
        <v>763</v>
      </c>
      <c r="BE198" s="238" t="s">
        <v>1909</v>
      </c>
      <c r="BF198" s="237"/>
      <c r="BG198" s="237" t="s">
        <v>1397</v>
      </c>
      <c r="BH198" s="237" t="s">
        <v>2099</v>
      </c>
      <c r="BI198" s="361">
        <v>40933</v>
      </c>
    </row>
    <row r="199" spans="55:61" ht="15.75" thickBot="1">
      <c r="BC199" s="100">
        <v>551</v>
      </c>
      <c r="BD199" s="100" t="s">
        <v>28</v>
      </c>
      <c r="BE199" s="241" t="s">
        <v>2100</v>
      </c>
      <c r="BF199" s="100" t="s">
        <v>817</v>
      </c>
      <c r="BG199" s="100" t="s">
        <v>1928</v>
      </c>
      <c r="BH199" s="100" t="s">
        <v>2101</v>
      </c>
      <c r="BI199" s="345">
        <v>40932</v>
      </c>
    </row>
  </sheetData>
  <sortState ref="AI3:AM83">
    <sortCondition ref="AM3:AM83"/>
  </sortState>
  <mergeCells count="10">
    <mergeCell ref="AI84:AJ84"/>
    <mergeCell ref="AY2:AZ2"/>
    <mergeCell ref="R36:S36"/>
    <mergeCell ref="A20:B20"/>
    <mergeCell ref="BC1:BI1"/>
    <mergeCell ref="AU1:BA1"/>
    <mergeCell ref="A1:P1"/>
    <mergeCell ref="R1:AG1"/>
    <mergeCell ref="AI1:AM1"/>
    <mergeCell ref="AO1:AS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K109"/>
  <sheetViews>
    <sheetView topLeftCell="A79" workbookViewId="0">
      <selection activeCell="B102" sqref="B102"/>
    </sheetView>
  </sheetViews>
  <sheetFormatPr defaultRowHeight="15"/>
  <cols>
    <col min="1" max="1" width="15.28515625" bestFit="1" customWidth="1"/>
    <col min="2" max="2" width="51.7109375" bestFit="1" customWidth="1"/>
    <col min="3" max="3" width="9.85546875" bestFit="1" customWidth="1"/>
    <col min="4" max="4" width="7.28515625" bestFit="1" customWidth="1"/>
    <col min="5" max="5" width="2.85546875" bestFit="1" customWidth="1"/>
    <col min="6" max="6" width="3.5703125" bestFit="1" customWidth="1"/>
    <col min="7" max="7" width="4.42578125" bestFit="1" customWidth="1"/>
    <col min="8" max="11" width="2.85546875" bestFit="1" customWidth="1"/>
    <col min="12" max="12" width="3.5703125" bestFit="1" customWidth="1"/>
    <col min="13" max="13" width="2.85546875" bestFit="1" customWidth="1"/>
    <col min="14" max="14" width="3.7109375" bestFit="1" customWidth="1"/>
    <col min="15" max="15" width="4.140625" bestFit="1" customWidth="1"/>
    <col min="16" max="16" width="15.28515625" bestFit="1" customWidth="1"/>
    <col min="17" max="17" width="6.28515625" bestFit="1" customWidth="1"/>
    <col min="18" max="18" width="9.140625" style="322"/>
    <col min="19" max="19" width="13.5703125" style="240" bestFit="1" customWidth="1"/>
    <col min="20" max="20" width="38.28515625" style="240" bestFit="1" customWidth="1"/>
    <col min="21" max="21" width="9.85546875" style="240" bestFit="1" customWidth="1"/>
    <col min="22" max="22" width="7.28515625" style="240" bestFit="1" customWidth="1"/>
    <col min="23" max="24" width="5.42578125" style="240" bestFit="1" customWidth="1"/>
    <col min="25" max="31" width="2.85546875" style="240" bestFit="1" customWidth="1"/>
    <col min="32" max="32" width="3.7109375" style="240" bestFit="1" customWidth="1"/>
    <col min="33" max="33" width="12.85546875" style="240" bestFit="1" customWidth="1"/>
    <col min="34" max="34" width="6.28515625" style="240" bestFit="1" customWidth="1"/>
    <col min="35" max="35" width="9.140625" style="322"/>
    <col min="36" max="36" width="13.140625" bestFit="1" customWidth="1"/>
    <col min="37" max="37" width="30.5703125" bestFit="1" customWidth="1"/>
    <col min="38" max="38" width="13.5703125" bestFit="1" customWidth="1"/>
    <col min="39" max="39" width="14" bestFit="1" customWidth="1"/>
    <col min="40" max="40" width="8.7109375" bestFit="1" customWidth="1"/>
    <col min="41" max="41" width="9.140625" style="322"/>
    <col min="47" max="47" width="9.140625" style="322"/>
    <col min="55" max="55" width="9.140625" style="322"/>
    <col min="56" max="56" width="3.5703125" bestFit="1" customWidth="1"/>
    <col min="57" max="57" width="12.85546875" bestFit="1" customWidth="1"/>
    <col min="58" max="58" width="21" bestFit="1" customWidth="1"/>
    <col min="59" max="59" width="19.28515625" bestFit="1" customWidth="1"/>
    <col min="60" max="60" width="12.7109375" bestFit="1" customWidth="1"/>
    <col min="61" max="61" width="32.85546875" bestFit="1" customWidth="1"/>
    <col min="62" max="62" width="10.7109375" bestFit="1" customWidth="1"/>
    <col min="63" max="63" width="9.140625" style="322"/>
  </cols>
  <sheetData>
    <row r="1" spans="1:63" ht="15.75" thickBot="1">
      <c r="A1" s="1032" t="s">
        <v>772</v>
      </c>
      <c r="B1" s="1032"/>
      <c r="C1" s="1032"/>
      <c r="D1" s="1032"/>
      <c r="E1" s="1032"/>
      <c r="F1" s="1032"/>
      <c r="G1" s="1032"/>
      <c r="H1" s="1032"/>
      <c r="I1" s="1032"/>
      <c r="J1" s="1032"/>
      <c r="K1" s="1032"/>
      <c r="L1" s="1032"/>
      <c r="M1" s="1032"/>
      <c r="N1" s="1032"/>
      <c r="O1" s="1032"/>
      <c r="P1" s="1032"/>
      <c r="Q1" s="1032"/>
      <c r="R1" s="323"/>
      <c r="S1" s="1034" t="s">
        <v>1499</v>
      </c>
      <c r="T1" s="1034"/>
      <c r="U1" s="1034"/>
      <c r="V1" s="1034"/>
      <c r="W1" s="1034"/>
      <c r="X1" s="1034"/>
      <c r="Y1" s="1034"/>
      <c r="Z1" s="1034"/>
      <c r="AA1" s="1034"/>
      <c r="AB1" s="1034"/>
      <c r="AC1" s="1034"/>
      <c r="AD1" s="1034"/>
      <c r="AE1" s="1034"/>
      <c r="AF1" s="1034"/>
      <c r="AG1" s="1035"/>
      <c r="AH1" s="1035"/>
      <c r="AI1" s="323"/>
      <c r="AJ1" s="1031" t="s">
        <v>773</v>
      </c>
      <c r="AK1" s="1031"/>
      <c r="AL1" s="1031"/>
      <c r="AM1" s="1031"/>
      <c r="AN1" s="1031"/>
      <c r="AO1" s="323"/>
      <c r="AP1" s="1031" t="s">
        <v>774</v>
      </c>
      <c r="AQ1" s="1031"/>
      <c r="AR1" s="1031"/>
      <c r="AS1" s="1031"/>
      <c r="AT1" s="1031"/>
      <c r="AU1" s="323"/>
      <c r="AV1" s="1030" t="s">
        <v>775</v>
      </c>
      <c r="AW1" s="1030"/>
      <c r="AX1" s="1030"/>
      <c r="AY1" s="1030"/>
      <c r="AZ1" s="1030"/>
      <c r="BA1" s="1030"/>
      <c r="BB1" s="1030"/>
      <c r="BC1" s="323"/>
      <c r="BD1" s="1029" t="s">
        <v>810</v>
      </c>
      <c r="BE1" s="1029"/>
      <c r="BF1" s="1029"/>
      <c r="BG1" s="1029"/>
      <c r="BH1" s="1029"/>
      <c r="BI1" s="1029"/>
      <c r="BJ1" s="1029"/>
      <c r="BK1" s="323"/>
    </row>
    <row r="2" spans="1:63" ht="15.75" thickBot="1">
      <c r="A2" s="312" t="s">
        <v>0</v>
      </c>
      <c r="B2" s="439" t="s">
        <v>1</v>
      </c>
      <c r="C2" s="439" t="s">
        <v>7</v>
      </c>
      <c r="D2" s="439" t="s">
        <v>2</v>
      </c>
      <c r="E2" s="439" t="s">
        <v>257</v>
      </c>
      <c r="F2" s="439" t="s">
        <v>313</v>
      </c>
      <c r="G2" s="439" t="s">
        <v>259</v>
      </c>
      <c r="H2" s="439" t="s">
        <v>197</v>
      </c>
      <c r="I2" s="439" t="s">
        <v>233</v>
      </c>
      <c r="J2" s="439" t="s">
        <v>314</v>
      </c>
      <c r="K2" s="439" t="s">
        <v>315</v>
      </c>
      <c r="L2" s="439" t="s">
        <v>263</v>
      </c>
      <c r="M2" s="439" t="s">
        <v>1498</v>
      </c>
      <c r="N2" s="439" t="s">
        <v>1497</v>
      </c>
      <c r="O2" s="458" t="s">
        <v>1067</v>
      </c>
      <c r="P2" s="447" t="s">
        <v>771</v>
      </c>
      <c r="Q2" s="448" t="s">
        <v>678</v>
      </c>
      <c r="R2" s="324"/>
      <c r="S2" s="88" t="s">
        <v>0</v>
      </c>
      <c r="T2" s="88" t="s">
        <v>1</v>
      </c>
      <c r="U2" s="88" t="s">
        <v>7</v>
      </c>
      <c r="V2" s="88" t="s">
        <v>2</v>
      </c>
      <c r="W2" s="274" t="s">
        <v>257</v>
      </c>
      <c r="X2" s="274" t="s">
        <v>313</v>
      </c>
      <c r="Y2" s="274" t="s">
        <v>259</v>
      </c>
      <c r="Z2" s="274" t="s">
        <v>197</v>
      </c>
      <c r="AA2" s="274" t="s">
        <v>233</v>
      </c>
      <c r="AB2" s="274" t="s">
        <v>314</v>
      </c>
      <c r="AC2" s="274" t="s">
        <v>315</v>
      </c>
      <c r="AD2" s="274" t="s">
        <v>263</v>
      </c>
      <c r="AE2" s="274" t="s">
        <v>1498</v>
      </c>
      <c r="AF2" s="274" t="s">
        <v>1497</v>
      </c>
      <c r="AG2" s="442" t="s">
        <v>771</v>
      </c>
      <c r="AH2" s="442" t="s">
        <v>678</v>
      </c>
      <c r="AI2" s="324"/>
      <c r="AJ2" s="134" t="s">
        <v>458</v>
      </c>
      <c r="AK2" s="135" t="s">
        <v>1</v>
      </c>
      <c r="AL2" s="135" t="s">
        <v>750</v>
      </c>
      <c r="AM2" s="135" t="s">
        <v>459</v>
      </c>
      <c r="AN2" s="277" t="s">
        <v>4</v>
      </c>
      <c r="AO2" s="324"/>
      <c r="AP2" s="134" t="s">
        <v>458</v>
      </c>
      <c r="AQ2" s="135" t="s">
        <v>1</v>
      </c>
      <c r="AR2" s="135" t="s">
        <v>7</v>
      </c>
      <c r="AS2" s="135" t="s">
        <v>459</v>
      </c>
      <c r="AT2" s="277" t="s">
        <v>4</v>
      </c>
      <c r="AU2" s="324"/>
      <c r="AV2" s="433" t="s">
        <v>778</v>
      </c>
      <c r="AW2" s="433" t="s">
        <v>0</v>
      </c>
      <c r="AX2" s="433" t="s">
        <v>1</v>
      </c>
      <c r="AY2" s="433" t="s">
        <v>779</v>
      </c>
      <c r="AZ2" s="1026" t="s">
        <v>403</v>
      </c>
      <c r="BA2" s="1026"/>
      <c r="BB2" s="433" t="s">
        <v>4</v>
      </c>
      <c r="BC2" s="324"/>
      <c r="BD2" s="312" t="s">
        <v>778</v>
      </c>
      <c r="BE2" s="433" t="s">
        <v>0</v>
      </c>
      <c r="BF2" s="433" t="s">
        <v>1</v>
      </c>
      <c r="BG2" s="433" t="s">
        <v>779</v>
      </c>
      <c r="BH2" s="433" t="s">
        <v>1760</v>
      </c>
      <c r="BI2" s="433" t="s">
        <v>403</v>
      </c>
      <c r="BJ2" s="313" t="s">
        <v>4</v>
      </c>
      <c r="BK2" s="324"/>
    </row>
    <row r="3" spans="1:63">
      <c r="A3" s="451" t="s">
        <v>765</v>
      </c>
      <c r="B3" s="245" t="s">
        <v>2257</v>
      </c>
      <c r="C3" s="437">
        <v>14</v>
      </c>
      <c r="D3" s="437"/>
      <c r="E3" s="259"/>
      <c r="F3" s="437">
        <v>12</v>
      </c>
      <c r="G3" s="437"/>
      <c r="H3" s="259"/>
      <c r="I3" s="259"/>
      <c r="J3" s="259"/>
      <c r="K3" s="259"/>
      <c r="L3" s="259">
        <v>2</v>
      </c>
      <c r="M3" s="437"/>
      <c r="N3" s="437"/>
      <c r="O3" s="452"/>
      <c r="P3" s="451" t="s">
        <v>765</v>
      </c>
      <c r="Q3" s="449">
        <f>SUM(C3:C5)</f>
        <v>66</v>
      </c>
      <c r="S3" s="473" t="s">
        <v>124</v>
      </c>
      <c r="T3" s="474" t="s">
        <v>2300</v>
      </c>
      <c r="U3" s="473">
        <v>2</v>
      </c>
      <c r="V3" s="475"/>
      <c r="W3" s="476"/>
      <c r="X3" s="476"/>
      <c r="Y3" s="476"/>
      <c r="Z3" s="476"/>
      <c r="AA3" s="476"/>
      <c r="AB3" s="476"/>
      <c r="AC3" s="476"/>
      <c r="AD3" s="476">
        <v>2</v>
      </c>
      <c r="AE3" s="477"/>
      <c r="AF3" s="477"/>
      <c r="AG3" s="473" t="s">
        <v>124</v>
      </c>
      <c r="AH3" s="482">
        <f>SUM(U3)</f>
        <v>2</v>
      </c>
      <c r="AJ3" s="340" t="s">
        <v>1452</v>
      </c>
      <c r="AK3" s="114" t="s">
        <v>2224</v>
      </c>
      <c r="AL3" s="243">
        <v>1.34</v>
      </c>
      <c r="AM3" s="340" t="s">
        <v>2311</v>
      </c>
      <c r="AN3" s="337">
        <v>40945</v>
      </c>
      <c r="BD3" s="434">
        <v>552</v>
      </c>
      <c r="BE3" s="434" t="s">
        <v>101</v>
      </c>
      <c r="BF3" s="288" t="s">
        <v>2234</v>
      </c>
      <c r="BG3" s="432"/>
      <c r="BH3" s="434" t="s">
        <v>2235</v>
      </c>
      <c r="BI3" s="434" t="s">
        <v>2097</v>
      </c>
      <c r="BJ3" s="290">
        <v>40936</v>
      </c>
    </row>
    <row r="4" spans="1:63">
      <c r="A4" s="451" t="s">
        <v>765</v>
      </c>
      <c r="B4" s="84" t="s">
        <v>2258</v>
      </c>
      <c r="C4" s="437">
        <v>13</v>
      </c>
      <c r="D4" s="437"/>
      <c r="E4" s="259"/>
      <c r="F4" s="259"/>
      <c r="G4" s="437">
        <v>13</v>
      </c>
      <c r="H4" s="259"/>
      <c r="I4" s="259"/>
      <c r="J4" s="259"/>
      <c r="K4" s="259"/>
      <c r="L4" s="259"/>
      <c r="M4" s="437"/>
      <c r="N4" s="437"/>
      <c r="O4" s="452"/>
      <c r="P4" s="451" t="s">
        <v>766</v>
      </c>
      <c r="Q4" s="449">
        <f>SUM(C6:C8)</f>
        <v>26</v>
      </c>
      <c r="S4" s="461" t="s">
        <v>10</v>
      </c>
      <c r="T4" s="472" t="s">
        <v>1392</v>
      </c>
      <c r="U4" s="461">
        <v>15</v>
      </c>
      <c r="V4" s="348"/>
      <c r="W4" s="462"/>
      <c r="X4" s="462"/>
      <c r="Y4" s="462"/>
      <c r="Z4" s="462"/>
      <c r="AA4" s="462"/>
      <c r="AB4" s="462">
        <v>15</v>
      </c>
      <c r="AC4" s="462"/>
      <c r="AD4" s="462"/>
      <c r="AE4" s="411"/>
      <c r="AF4" s="411"/>
      <c r="AG4" s="461" t="s">
        <v>10</v>
      </c>
      <c r="AH4" s="463">
        <f>SUM(U4:U6)</f>
        <v>32</v>
      </c>
      <c r="AJ4" s="420" t="s">
        <v>1452</v>
      </c>
      <c r="AK4" s="114" t="s">
        <v>2224</v>
      </c>
      <c r="AL4" s="243">
        <v>0.51500000000000001</v>
      </c>
      <c r="AM4" s="420" t="s">
        <v>2316</v>
      </c>
      <c r="AN4" s="210">
        <v>40947</v>
      </c>
      <c r="BD4" s="434">
        <v>553</v>
      </c>
      <c r="BE4" s="434" t="s">
        <v>166</v>
      </c>
      <c r="BF4" s="288" t="s">
        <v>406</v>
      </c>
      <c r="BG4" s="432"/>
      <c r="BH4" s="434" t="s">
        <v>1371</v>
      </c>
      <c r="BI4" s="434" t="s">
        <v>2236</v>
      </c>
      <c r="BJ4" s="290">
        <v>40932</v>
      </c>
    </row>
    <row r="5" spans="1:63">
      <c r="A5" s="451" t="s">
        <v>765</v>
      </c>
      <c r="B5" s="84" t="s">
        <v>2231</v>
      </c>
      <c r="C5" s="437">
        <v>39</v>
      </c>
      <c r="D5" s="437"/>
      <c r="E5" s="437"/>
      <c r="F5" s="437"/>
      <c r="G5" s="437">
        <v>17</v>
      </c>
      <c r="H5" s="420"/>
      <c r="I5" s="437"/>
      <c r="J5" s="437">
        <v>11</v>
      </c>
      <c r="K5" s="437">
        <v>11</v>
      </c>
      <c r="L5" s="437"/>
      <c r="M5" s="437"/>
      <c r="N5" s="437"/>
      <c r="O5" s="406"/>
      <c r="P5" s="451" t="s">
        <v>2207</v>
      </c>
      <c r="Q5" s="449">
        <f>SUM(C9)</f>
        <v>6</v>
      </c>
      <c r="S5" s="461" t="s">
        <v>10</v>
      </c>
      <c r="T5" s="472" t="s">
        <v>1708</v>
      </c>
      <c r="U5" s="461">
        <v>8</v>
      </c>
      <c r="V5" s="348"/>
      <c r="W5" s="462"/>
      <c r="X5" s="462"/>
      <c r="Y5" s="462"/>
      <c r="Z5" s="462"/>
      <c r="AA5" s="462"/>
      <c r="AB5" s="462">
        <v>8</v>
      </c>
      <c r="AC5" s="462"/>
      <c r="AD5" s="462"/>
      <c r="AE5" s="411"/>
      <c r="AF5" s="411"/>
      <c r="AG5" s="461" t="s">
        <v>1029</v>
      </c>
      <c r="AH5" s="463">
        <f>SUM(U7)</f>
        <v>1</v>
      </c>
      <c r="AJ5" s="420" t="s">
        <v>1452</v>
      </c>
      <c r="AK5" s="114" t="s">
        <v>2224</v>
      </c>
      <c r="AL5" s="243">
        <v>1.99</v>
      </c>
      <c r="AM5" s="440" t="s">
        <v>2341</v>
      </c>
      <c r="AN5" s="210">
        <v>40953</v>
      </c>
      <c r="BD5" s="434">
        <v>554</v>
      </c>
      <c r="BE5" s="434" t="s">
        <v>106</v>
      </c>
      <c r="BF5" s="288" t="s">
        <v>2237</v>
      </c>
      <c r="BG5" s="432"/>
      <c r="BH5" s="434" t="s">
        <v>1371</v>
      </c>
      <c r="BI5" s="434" t="s">
        <v>2235</v>
      </c>
      <c r="BJ5" s="435">
        <v>40925</v>
      </c>
    </row>
    <row r="6" spans="1:63">
      <c r="A6" s="451" t="s">
        <v>766</v>
      </c>
      <c r="B6" s="446" t="s">
        <v>1708</v>
      </c>
      <c r="C6" s="437">
        <v>2</v>
      </c>
      <c r="D6" s="437"/>
      <c r="E6" s="437"/>
      <c r="F6" s="437"/>
      <c r="G6" s="437"/>
      <c r="H6" s="437"/>
      <c r="I6" s="175"/>
      <c r="J6" s="437"/>
      <c r="K6" s="445">
        <v>2</v>
      </c>
      <c r="L6" s="445"/>
      <c r="M6" s="437"/>
      <c r="N6" s="437"/>
      <c r="O6" s="406"/>
      <c r="P6" s="453" t="s">
        <v>672</v>
      </c>
      <c r="Q6" s="449">
        <f>SUM(C10:C20)</f>
        <v>988</v>
      </c>
      <c r="S6" s="461" t="s">
        <v>10</v>
      </c>
      <c r="T6" s="472" t="s">
        <v>2222</v>
      </c>
      <c r="U6" s="461">
        <v>9</v>
      </c>
      <c r="V6" s="348"/>
      <c r="W6" s="462"/>
      <c r="X6" s="462"/>
      <c r="Y6" s="462"/>
      <c r="Z6" s="462"/>
      <c r="AA6" s="462"/>
      <c r="AB6" s="462">
        <v>9</v>
      </c>
      <c r="AC6" s="462"/>
      <c r="AD6" s="462"/>
      <c r="AE6" s="411"/>
      <c r="AF6" s="411"/>
      <c r="AG6" s="461" t="s">
        <v>147</v>
      </c>
      <c r="AH6" s="463">
        <f>SUM(U8:U9)</f>
        <v>39</v>
      </c>
      <c r="AJ6" s="420" t="s">
        <v>1817</v>
      </c>
      <c r="AK6" s="114" t="s">
        <v>350</v>
      </c>
      <c r="AL6" s="243">
        <v>5.99</v>
      </c>
      <c r="AM6" s="440" t="s">
        <v>2346</v>
      </c>
      <c r="AN6" s="210">
        <v>40954</v>
      </c>
      <c r="BD6" s="434">
        <v>555</v>
      </c>
      <c r="BE6" s="434" t="s">
        <v>142</v>
      </c>
      <c r="BF6" s="288" t="s">
        <v>2238</v>
      </c>
      <c r="BG6" s="432"/>
      <c r="BH6" s="434" t="s">
        <v>2235</v>
      </c>
      <c r="BI6" s="434" t="s">
        <v>2235</v>
      </c>
      <c r="BJ6" s="435">
        <v>40925</v>
      </c>
    </row>
    <row r="7" spans="1:63">
      <c r="A7" s="451" t="s">
        <v>766</v>
      </c>
      <c r="B7" s="245" t="s">
        <v>2259</v>
      </c>
      <c r="C7" s="437">
        <v>1</v>
      </c>
      <c r="D7" s="437"/>
      <c r="E7" s="437"/>
      <c r="F7" s="437">
        <v>1</v>
      </c>
      <c r="G7" s="437"/>
      <c r="H7" s="420"/>
      <c r="I7" s="437"/>
      <c r="J7" s="437"/>
      <c r="K7" s="437"/>
      <c r="L7" s="437"/>
      <c r="M7" s="437"/>
      <c r="N7" s="437"/>
      <c r="O7" s="406"/>
      <c r="P7" s="451" t="s">
        <v>677</v>
      </c>
      <c r="Q7" s="449">
        <f>SUM(C21:C28)</f>
        <v>130</v>
      </c>
      <c r="S7" s="461" t="s">
        <v>1029</v>
      </c>
      <c r="T7" s="472" t="s">
        <v>1030</v>
      </c>
      <c r="U7" s="461">
        <v>1</v>
      </c>
      <c r="V7" s="348"/>
      <c r="W7" s="462"/>
      <c r="X7" s="462"/>
      <c r="Y7" s="462"/>
      <c r="Z7" s="462"/>
      <c r="AA7" s="462"/>
      <c r="AB7" s="462">
        <v>1</v>
      </c>
      <c r="AC7" s="462"/>
      <c r="AD7" s="462"/>
      <c r="AE7" s="411"/>
      <c r="AF7" s="411"/>
      <c r="AG7" s="461" t="s">
        <v>401</v>
      </c>
      <c r="AH7" s="463">
        <f>SUM(U10:U12)</f>
        <v>6</v>
      </c>
      <c r="AJ7" s="440" t="s">
        <v>1817</v>
      </c>
      <c r="AK7" s="113" t="s">
        <v>2223</v>
      </c>
      <c r="AL7" s="271">
        <v>0.47</v>
      </c>
      <c r="AM7" s="440" t="s">
        <v>2309</v>
      </c>
      <c r="AN7" s="210">
        <v>40945</v>
      </c>
      <c r="BD7" s="434">
        <v>556</v>
      </c>
      <c r="BE7" s="434" t="s">
        <v>1385</v>
      </c>
      <c r="BF7" s="288" t="s">
        <v>1386</v>
      </c>
      <c r="BG7" s="434"/>
      <c r="BH7" s="434" t="s">
        <v>1371</v>
      </c>
      <c r="BI7" s="434" t="s">
        <v>2239</v>
      </c>
      <c r="BJ7" s="435">
        <v>40933</v>
      </c>
    </row>
    <row r="8" spans="1:63">
      <c r="A8" s="451" t="s">
        <v>766</v>
      </c>
      <c r="B8" s="245" t="s">
        <v>2260</v>
      </c>
      <c r="C8" s="437">
        <v>23</v>
      </c>
      <c r="D8" s="437"/>
      <c r="E8" s="437"/>
      <c r="F8" s="437"/>
      <c r="G8" s="437"/>
      <c r="H8" s="420"/>
      <c r="I8" s="437"/>
      <c r="J8" s="437"/>
      <c r="K8" s="437"/>
      <c r="L8" s="437">
        <v>23</v>
      </c>
      <c r="M8" s="437"/>
      <c r="N8" s="420"/>
      <c r="O8" s="406"/>
      <c r="P8" s="451" t="s">
        <v>767</v>
      </c>
      <c r="Q8" s="449">
        <f>SUM(C29)</f>
        <v>26</v>
      </c>
      <c r="S8" s="461" t="s">
        <v>147</v>
      </c>
      <c r="T8" s="366" t="s">
        <v>1795</v>
      </c>
      <c r="U8" s="346">
        <v>9</v>
      </c>
      <c r="V8" s="348"/>
      <c r="W8" s="348"/>
      <c r="X8" s="348"/>
      <c r="Y8" s="348"/>
      <c r="Z8" s="348"/>
      <c r="AA8" s="348"/>
      <c r="AB8" s="462">
        <v>7</v>
      </c>
      <c r="AC8" s="348"/>
      <c r="AD8" s="348">
        <v>2</v>
      </c>
      <c r="AE8" s="348"/>
      <c r="AF8" s="348"/>
      <c r="AG8" s="461" t="s">
        <v>2068</v>
      </c>
      <c r="AH8" s="483">
        <f>SUM(U13)</f>
        <v>4</v>
      </c>
      <c r="AJ8" s="420" t="s">
        <v>1817</v>
      </c>
      <c r="AK8" s="114" t="s">
        <v>2223</v>
      </c>
      <c r="AL8" s="243">
        <v>0.5</v>
      </c>
      <c r="AM8" s="420" t="s">
        <v>2323</v>
      </c>
      <c r="AN8" s="210">
        <v>40947</v>
      </c>
      <c r="BD8" s="434">
        <v>557</v>
      </c>
      <c r="BE8" s="434" t="s">
        <v>199</v>
      </c>
      <c r="BF8" s="288" t="s">
        <v>1342</v>
      </c>
      <c r="BG8" s="434"/>
      <c r="BH8" s="434" t="s">
        <v>2240</v>
      </c>
      <c r="BI8" s="434" t="s">
        <v>2240</v>
      </c>
      <c r="BJ8" s="435">
        <v>40915</v>
      </c>
    </row>
    <row r="9" spans="1:63">
      <c r="A9" s="451" t="s">
        <v>2207</v>
      </c>
      <c r="B9" s="245" t="s">
        <v>2261</v>
      </c>
      <c r="C9" s="437">
        <v>6</v>
      </c>
      <c r="D9" s="437"/>
      <c r="E9" s="437"/>
      <c r="F9" s="437"/>
      <c r="G9" s="437"/>
      <c r="H9" s="420"/>
      <c r="I9" s="437"/>
      <c r="J9" s="437"/>
      <c r="K9" s="437"/>
      <c r="L9" s="437">
        <v>6</v>
      </c>
      <c r="M9" s="437"/>
      <c r="N9" s="437"/>
      <c r="O9" s="406"/>
      <c r="P9" s="451" t="s">
        <v>768</v>
      </c>
      <c r="Q9" s="449">
        <f>SUM(C30)</f>
        <v>12</v>
      </c>
      <c r="S9" s="461" t="s">
        <v>147</v>
      </c>
      <c r="T9" s="366" t="s">
        <v>2096</v>
      </c>
      <c r="U9" s="346">
        <v>30</v>
      </c>
      <c r="V9" s="348"/>
      <c r="W9" s="348"/>
      <c r="X9" s="348"/>
      <c r="Y9" s="348"/>
      <c r="Z9" s="348"/>
      <c r="AA9" s="348"/>
      <c r="AB9" s="462"/>
      <c r="AC9" s="348"/>
      <c r="AD9" s="348">
        <v>30</v>
      </c>
      <c r="AE9" s="348"/>
      <c r="AF9" s="348"/>
      <c r="AG9" s="461" t="s">
        <v>1751</v>
      </c>
      <c r="AH9" s="483">
        <f>SUM(U14:U15)</f>
        <v>14</v>
      </c>
      <c r="AJ9" s="420" t="s">
        <v>1817</v>
      </c>
      <c r="AK9" s="114" t="s">
        <v>2223</v>
      </c>
      <c r="AL9" s="243">
        <v>2.33</v>
      </c>
      <c r="AM9" s="440" t="s">
        <v>1061</v>
      </c>
      <c r="AN9" s="210">
        <v>40952</v>
      </c>
      <c r="BD9" s="434">
        <v>558</v>
      </c>
      <c r="BE9" s="434" t="s">
        <v>6</v>
      </c>
      <c r="BF9" s="288" t="s">
        <v>2241</v>
      </c>
      <c r="BG9" s="434" t="s">
        <v>2242</v>
      </c>
      <c r="BH9" s="434" t="s">
        <v>1394</v>
      </c>
      <c r="BI9" s="434" t="s">
        <v>1394</v>
      </c>
      <c r="BJ9" s="435">
        <v>40878</v>
      </c>
    </row>
    <row r="10" spans="1:63">
      <c r="A10" s="453" t="s">
        <v>672</v>
      </c>
      <c r="B10" s="244" t="s">
        <v>1257</v>
      </c>
      <c r="C10" s="437">
        <v>30</v>
      </c>
      <c r="D10" s="437"/>
      <c r="E10" s="437"/>
      <c r="F10" s="437">
        <v>2</v>
      </c>
      <c r="G10" s="437">
        <v>27</v>
      </c>
      <c r="H10" s="437"/>
      <c r="I10" s="437"/>
      <c r="J10" s="437"/>
      <c r="K10" s="437"/>
      <c r="L10" s="437">
        <v>1</v>
      </c>
      <c r="M10" s="437"/>
      <c r="N10" s="437"/>
      <c r="O10" s="406"/>
      <c r="P10" s="451" t="s">
        <v>675</v>
      </c>
      <c r="Q10" s="449">
        <f>SUM(C31)</f>
        <v>11</v>
      </c>
      <c r="S10" s="461" t="s">
        <v>401</v>
      </c>
      <c r="T10" s="366" t="s">
        <v>2245</v>
      </c>
      <c r="U10" s="346">
        <v>3</v>
      </c>
      <c r="V10" s="348"/>
      <c r="W10" s="348"/>
      <c r="X10" s="348"/>
      <c r="Y10" s="348"/>
      <c r="Z10" s="348"/>
      <c r="AA10" s="348"/>
      <c r="AB10" s="462">
        <v>3</v>
      </c>
      <c r="AC10" s="348"/>
      <c r="AD10" s="348"/>
      <c r="AE10" s="348"/>
      <c r="AF10" s="348"/>
      <c r="AG10" s="461" t="s">
        <v>166</v>
      </c>
      <c r="AH10" s="483">
        <f>SUM(U16)</f>
        <v>36</v>
      </c>
      <c r="AJ10" s="420" t="s">
        <v>1817</v>
      </c>
      <c r="AK10" s="114" t="s">
        <v>2223</v>
      </c>
      <c r="AL10" s="243">
        <v>0.36</v>
      </c>
      <c r="AM10" s="440" t="s">
        <v>2340</v>
      </c>
      <c r="AN10" s="210">
        <v>40952</v>
      </c>
      <c r="BD10" s="434">
        <v>559</v>
      </c>
      <c r="BE10" s="434" t="s">
        <v>262</v>
      </c>
      <c r="BF10" s="288" t="s">
        <v>1735</v>
      </c>
      <c r="BG10" s="434"/>
      <c r="BH10" s="434" t="s">
        <v>1928</v>
      </c>
      <c r="BI10" s="434" t="s">
        <v>2243</v>
      </c>
      <c r="BJ10" s="435">
        <v>40935</v>
      </c>
    </row>
    <row r="11" spans="1:63">
      <c r="A11" s="453" t="s">
        <v>672</v>
      </c>
      <c r="B11" s="244" t="s">
        <v>2262</v>
      </c>
      <c r="C11" s="437">
        <v>42</v>
      </c>
      <c r="D11" s="437"/>
      <c r="E11" s="437"/>
      <c r="F11" s="437">
        <v>18</v>
      </c>
      <c r="G11" s="437">
        <v>24</v>
      </c>
      <c r="H11" s="437"/>
      <c r="I11" s="437"/>
      <c r="J11" s="437"/>
      <c r="K11" s="437"/>
      <c r="L11" s="437"/>
      <c r="M11" s="437"/>
      <c r="N11" s="437"/>
      <c r="O11" s="406"/>
      <c r="P11" s="451" t="s">
        <v>2194</v>
      </c>
      <c r="Q11" s="449">
        <f>SUM(C32)</f>
        <v>1</v>
      </c>
      <c r="S11" s="461" t="s">
        <v>401</v>
      </c>
      <c r="T11" s="366" t="s">
        <v>2221</v>
      </c>
      <c r="U11" s="346">
        <v>2</v>
      </c>
      <c r="V11" s="348"/>
      <c r="W11" s="348"/>
      <c r="X11" s="348"/>
      <c r="Y11" s="348"/>
      <c r="Z11" s="348"/>
      <c r="AA11" s="348"/>
      <c r="AB11" s="462">
        <v>2</v>
      </c>
      <c r="AC11" s="348"/>
      <c r="AD11" s="348"/>
      <c r="AE11" s="348"/>
      <c r="AF11" s="348"/>
      <c r="AG11" s="461" t="s">
        <v>95</v>
      </c>
      <c r="AH11" s="483">
        <f>SUM(U17:U23)</f>
        <v>227</v>
      </c>
      <c r="AJ11" s="420" t="s">
        <v>1817</v>
      </c>
      <c r="AK11" s="114" t="s">
        <v>2223</v>
      </c>
      <c r="AL11" s="243">
        <v>2.42</v>
      </c>
      <c r="AM11" s="440" t="s">
        <v>2366</v>
      </c>
      <c r="AN11" s="210">
        <v>40956</v>
      </c>
      <c r="BD11" s="434">
        <v>560</v>
      </c>
      <c r="BE11" s="434" t="s">
        <v>20</v>
      </c>
      <c r="BF11" s="288" t="s">
        <v>1992</v>
      </c>
      <c r="BG11" s="434"/>
      <c r="BH11" s="434" t="s">
        <v>2240</v>
      </c>
      <c r="BI11" s="434" t="s">
        <v>2240</v>
      </c>
      <c r="BJ11" s="435">
        <v>40885</v>
      </c>
    </row>
    <row r="12" spans="1:63">
      <c r="A12" s="451" t="s">
        <v>672</v>
      </c>
      <c r="B12" s="437" t="s">
        <v>1194</v>
      </c>
      <c r="C12" s="437">
        <v>348</v>
      </c>
      <c r="D12" s="437"/>
      <c r="E12" s="437"/>
      <c r="F12" s="437">
        <f>70+71+11+72</f>
        <v>224</v>
      </c>
      <c r="G12" s="437"/>
      <c r="H12" s="437"/>
      <c r="I12" s="437"/>
      <c r="J12" s="437">
        <v>37</v>
      </c>
      <c r="K12" s="437">
        <v>11</v>
      </c>
      <c r="L12" s="420">
        <v>65</v>
      </c>
      <c r="M12" s="437"/>
      <c r="N12" s="437"/>
      <c r="O12" s="454">
        <v>11</v>
      </c>
      <c r="P12" s="451" t="s">
        <v>674</v>
      </c>
      <c r="Q12" s="449">
        <f>SUM(C33:C59)</f>
        <v>4602</v>
      </c>
      <c r="S12" s="461" t="s">
        <v>401</v>
      </c>
      <c r="T12" s="348" t="s">
        <v>2301</v>
      </c>
      <c r="U12" s="461">
        <v>1</v>
      </c>
      <c r="V12" s="348"/>
      <c r="W12" s="348"/>
      <c r="X12" s="348"/>
      <c r="Y12" s="348"/>
      <c r="Z12" s="348"/>
      <c r="AA12" s="348"/>
      <c r="AB12" s="462"/>
      <c r="AC12" s="348"/>
      <c r="AD12" s="348">
        <v>1</v>
      </c>
      <c r="AE12" s="348"/>
      <c r="AF12" s="348"/>
      <c r="AG12" s="461" t="s">
        <v>1577</v>
      </c>
      <c r="AH12" s="483">
        <f>SUM(U24:U25)</f>
        <v>21</v>
      </c>
      <c r="AJ12" s="420" t="s">
        <v>1817</v>
      </c>
      <c r="AK12" s="114" t="s">
        <v>2223</v>
      </c>
      <c r="AL12" s="243">
        <v>0.73</v>
      </c>
      <c r="AM12" s="440" t="s">
        <v>2366</v>
      </c>
      <c r="AN12" s="210">
        <v>40956</v>
      </c>
      <c r="BD12" s="434">
        <v>561</v>
      </c>
      <c r="BE12" s="434" t="s">
        <v>763</v>
      </c>
      <c r="BF12" s="288" t="s">
        <v>2210</v>
      </c>
      <c r="BG12" s="434"/>
      <c r="BH12" s="434" t="s">
        <v>2240</v>
      </c>
      <c r="BI12" s="434" t="s">
        <v>2240</v>
      </c>
      <c r="BJ12" s="435">
        <v>40885</v>
      </c>
    </row>
    <row r="13" spans="1:63">
      <c r="A13" s="451" t="s">
        <v>672</v>
      </c>
      <c r="B13" s="437" t="s">
        <v>1196</v>
      </c>
      <c r="C13" s="437">
        <v>6</v>
      </c>
      <c r="D13" s="437"/>
      <c r="E13" s="437"/>
      <c r="F13" s="437">
        <v>5</v>
      </c>
      <c r="G13" s="437">
        <v>1</v>
      </c>
      <c r="H13" s="437"/>
      <c r="I13" s="420"/>
      <c r="J13" s="437"/>
      <c r="K13" s="437"/>
      <c r="L13" s="437"/>
      <c r="M13" s="437"/>
      <c r="N13" s="437"/>
      <c r="O13" s="406"/>
      <c r="P13" s="451" t="s">
        <v>676</v>
      </c>
      <c r="Q13" s="449">
        <f>SUM(C60:C67)</f>
        <v>274</v>
      </c>
      <c r="S13" s="461" t="s">
        <v>2068</v>
      </c>
      <c r="T13" s="348" t="s">
        <v>2302</v>
      </c>
      <c r="U13" s="461">
        <v>4</v>
      </c>
      <c r="V13" s="348"/>
      <c r="W13" s="348"/>
      <c r="X13" s="348"/>
      <c r="Y13" s="348"/>
      <c r="Z13" s="348"/>
      <c r="AA13" s="348"/>
      <c r="AB13" s="462"/>
      <c r="AC13" s="348"/>
      <c r="AD13" s="348">
        <v>4</v>
      </c>
      <c r="AE13" s="348"/>
      <c r="AF13" s="348"/>
      <c r="AG13" s="461" t="s">
        <v>143</v>
      </c>
      <c r="AH13" s="483">
        <f>SUM(U26:U30)</f>
        <v>44</v>
      </c>
      <c r="AJ13" s="420" t="s">
        <v>1817</v>
      </c>
      <c r="AK13" s="114" t="s">
        <v>2223</v>
      </c>
      <c r="AL13" s="243">
        <v>0.81499999999999995</v>
      </c>
      <c r="AM13" s="440" t="s">
        <v>2370</v>
      </c>
      <c r="AN13" s="210">
        <v>40959</v>
      </c>
      <c r="BD13" s="434">
        <v>562</v>
      </c>
      <c r="BE13" s="434" t="s">
        <v>838</v>
      </c>
      <c r="BF13" s="288" t="s">
        <v>1398</v>
      </c>
      <c r="BG13" s="434"/>
      <c r="BH13" s="434" t="s">
        <v>2240</v>
      </c>
      <c r="BI13" s="434" t="s">
        <v>2240</v>
      </c>
      <c r="BJ13" s="435">
        <v>40885</v>
      </c>
    </row>
    <row r="14" spans="1:63" ht="15.75" thickBot="1">
      <c r="A14" s="451" t="s">
        <v>672</v>
      </c>
      <c r="B14" s="437" t="s">
        <v>1197</v>
      </c>
      <c r="C14" s="437">
        <v>1</v>
      </c>
      <c r="D14" s="437"/>
      <c r="E14" s="437"/>
      <c r="F14" s="437"/>
      <c r="G14" s="420">
        <v>1</v>
      </c>
      <c r="H14" s="437"/>
      <c r="I14" s="437"/>
      <c r="J14" s="437"/>
      <c r="K14" s="437"/>
      <c r="L14" s="437"/>
      <c r="M14" s="437"/>
      <c r="N14" s="437"/>
      <c r="O14" s="406"/>
      <c r="P14" s="455" t="s">
        <v>673</v>
      </c>
      <c r="Q14" s="450">
        <f>SUM(C68:C72)</f>
        <v>175</v>
      </c>
      <c r="S14" s="461" t="s">
        <v>1751</v>
      </c>
      <c r="T14" s="367" t="s">
        <v>1798</v>
      </c>
      <c r="U14" s="346">
        <v>7</v>
      </c>
      <c r="V14" s="348"/>
      <c r="W14" s="348"/>
      <c r="X14" s="348"/>
      <c r="Y14" s="348"/>
      <c r="Z14" s="348"/>
      <c r="AA14" s="348"/>
      <c r="AB14" s="462"/>
      <c r="AC14" s="348"/>
      <c r="AD14" s="348">
        <v>7</v>
      </c>
      <c r="AE14" s="348"/>
      <c r="AF14" s="348"/>
      <c r="AG14" s="461" t="s">
        <v>101</v>
      </c>
      <c r="AH14" s="483">
        <f>SUM(U31:U33)</f>
        <v>22</v>
      </c>
      <c r="AJ14" s="420" t="s">
        <v>173</v>
      </c>
      <c r="AK14" s="114" t="s">
        <v>2226</v>
      </c>
      <c r="AL14" s="243">
        <v>3.16</v>
      </c>
      <c r="AM14" s="420" t="s">
        <v>2314</v>
      </c>
      <c r="AN14" s="210">
        <v>40947</v>
      </c>
      <c r="BD14" s="434">
        <v>563</v>
      </c>
      <c r="BE14" s="434" t="s">
        <v>181</v>
      </c>
      <c r="BF14" s="288" t="s">
        <v>2061</v>
      </c>
      <c r="BG14" s="434"/>
      <c r="BH14" s="434" t="s">
        <v>2240</v>
      </c>
      <c r="BI14" s="434" t="s">
        <v>2244</v>
      </c>
      <c r="BJ14" s="435">
        <v>40886</v>
      </c>
    </row>
    <row r="15" spans="1:63">
      <c r="A15" s="451" t="s">
        <v>672</v>
      </c>
      <c r="B15" s="244" t="s">
        <v>2263</v>
      </c>
      <c r="C15" s="437">
        <v>15</v>
      </c>
      <c r="D15" s="437"/>
      <c r="E15" s="437"/>
      <c r="F15" s="437">
        <v>15</v>
      </c>
      <c r="G15" s="420"/>
      <c r="H15" s="437"/>
      <c r="I15" s="437"/>
      <c r="J15" s="437"/>
      <c r="K15" s="437"/>
      <c r="L15" s="437"/>
      <c r="M15" s="437"/>
      <c r="N15" s="437"/>
      <c r="O15" s="406"/>
      <c r="P15" s="456" t="s">
        <v>678</v>
      </c>
      <c r="Q15" s="456">
        <f>SUM(Q3:Q14)</f>
        <v>6317</v>
      </c>
      <c r="S15" s="461" t="s">
        <v>1751</v>
      </c>
      <c r="T15" s="367" t="s">
        <v>1750</v>
      </c>
      <c r="U15" s="346">
        <v>7</v>
      </c>
      <c r="V15" s="348"/>
      <c r="W15" s="348"/>
      <c r="X15" s="348">
        <v>1</v>
      </c>
      <c r="Y15" s="348"/>
      <c r="Z15" s="348"/>
      <c r="AA15" s="348"/>
      <c r="AB15" s="462">
        <v>5</v>
      </c>
      <c r="AC15" s="348"/>
      <c r="AD15" s="348">
        <v>1</v>
      </c>
      <c r="AE15" s="348"/>
      <c r="AF15" s="348"/>
      <c r="AG15" s="461" t="s">
        <v>161</v>
      </c>
      <c r="AH15" s="483">
        <f>SUM(U34)</f>
        <v>2</v>
      </c>
      <c r="AJ15" s="420" t="s">
        <v>173</v>
      </c>
      <c r="AK15" s="114" t="s">
        <v>2226</v>
      </c>
      <c r="AL15" s="243">
        <v>0.3</v>
      </c>
      <c r="AM15" s="440" t="s">
        <v>1061</v>
      </c>
      <c r="AN15" s="210">
        <v>40953</v>
      </c>
      <c r="BD15" s="434">
        <v>564</v>
      </c>
      <c r="BE15" s="434" t="s">
        <v>137</v>
      </c>
      <c r="BF15" s="288" t="s">
        <v>1561</v>
      </c>
      <c r="BG15" s="434"/>
      <c r="BH15" s="434" t="s">
        <v>1394</v>
      </c>
      <c r="BI15" s="434" t="s">
        <v>2244</v>
      </c>
      <c r="BJ15" s="435">
        <v>40886</v>
      </c>
    </row>
    <row r="16" spans="1:63">
      <c r="A16" s="451" t="s">
        <v>672</v>
      </c>
      <c r="B16" s="437" t="s">
        <v>2264</v>
      </c>
      <c r="C16" s="437">
        <v>6</v>
      </c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06">
        <v>6</v>
      </c>
      <c r="P16" s="85"/>
      <c r="Q16" s="85"/>
      <c r="S16" s="461" t="s">
        <v>166</v>
      </c>
      <c r="T16" s="367" t="s">
        <v>406</v>
      </c>
      <c r="U16" s="346">
        <v>36</v>
      </c>
      <c r="V16" s="348"/>
      <c r="W16" s="348"/>
      <c r="X16" s="348"/>
      <c r="Y16" s="348"/>
      <c r="Z16" s="348"/>
      <c r="AA16" s="348"/>
      <c r="AB16" s="462">
        <v>36</v>
      </c>
      <c r="AC16" s="348"/>
      <c r="AD16" s="348"/>
      <c r="AE16" s="348"/>
      <c r="AF16" s="348"/>
      <c r="AG16" s="461" t="s">
        <v>106</v>
      </c>
      <c r="AH16" s="483">
        <f>SUM(U35:U36)</f>
        <v>6</v>
      </c>
      <c r="AJ16" s="420" t="s">
        <v>173</v>
      </c>
      <c r="AK16" s="114" t="s">
        <v>2338</v>
      </c>
      <c r="AL16" s="243">
        <v>2</v>
      </c>
      <c r="AM16" s="440" t="s">
        <v>2339</v>
      </c>
      <c r="AN16" s="210">
        <v>40952</v>
      </c>
      <c r="BD16" s="434">
        <v>565</v>
      </c>
      <c r="BE16" s="434" t="s">
        <v>8</v>
      </c>
      <c r="BF16" s="288" t="s">
        <v>684</v>
      </c>
      <c r="BG16" s="434"/>
      <c r="BH16" s="434" t="s">
        <v>1394</v>
      </c>
      <c r="BI16" s="434" t="s">
        <v>1394</v>
      </c>
      <c r="BJ16" s="436">
        <v>40909</v>
      </c>
    </row>
    <row r="17" spans="1:62" ht="15.75" thickBot="1">
      <c r="A17" s="451" t="s">
        <v>672</v>
      </c>
      <c r="B17" s="437" t="s">
        <v>1199</v>
      </c>
      <c r="C17" s="437">
        <v>36</v>
      </c>
      <c r="D17" s="437"/>
      <c r="E17" s="437"/>
      <c r="F17" s="437">
        <v>2</v>
      </c>
      <c r="G17" s="437"/>
      <c r="H17" s="437"/>
      <c r="I17" s="437"/>
      <c r="J17" s="437"/>
      <c r="K17" s="437"/>
      <c r="L17" s="437">
        <v>34</v>
      </c>
      <c r="M17" s="437"/>
      <c r="N17" s="437"/>
      <c r="O17" s="406"/>
      <c r="P17" s="85"/>
      <c r="Q17" s="85"/>
      <c r="S17" s="461" t="s">
        <v>95</v>
      </c>
      <c r="T17" s="367" t="s">
        <v>2248</v>
      </c>
      <c r="U17" s="346">
        <v>5</v>
      </c>
      <c r="V17" s="348"/>
      <c r="W17" s="348"/>
      <c r="X17" s="348"/>
      <c r="Y17" s="348"/>
      <c r="Z17" s="348"/>
      <c r="AA17" s="348"/>
      <c r="AB17" s="462">
        <v>5</v>
      </c>
      <c r="AC17" s="348"/>
      <c r="AD17" s="348"/>
      <c r="AE17" s="348"/>
      <c r="AF17" s="348"/>
      <c r="AG17" s="478" t="s">
        <v>97</v>
      </c>
      <c r="AH17" s="484">
        <f>SUM(U37:U39)</f>
        <v>92</v>
      </c>
      <c r="AJ17" s="420" t="s">
        <v>173</v>
      </c>
      <c r="AK17" s="114" t="s">
        <v>2338</v>
      </c>
      <c r="AL17" s="243">
        <v>0.83</v>
      </c>
      <c r="AM17" s="440" t="s">
        <v>2357</v>
      </c>
      <c r="AN17" s="210">
        <v>40954</v>
      </c>
      <c r="BD17" s="434">
        <v>566</v>
      </c>
      <c r="BE17" s="434" t="s">
        <v>1536</v>
      </c>
      <c r="BF17" s="288" t="s">
        <v>1537</v>
      </c>
      <c r="BG17" s="434"/>
      <c r="BH17" s="434" t="s">
        <v>1397</v>
      </c>
      <c r="BI17" s="434" t="s">
        <v>2240</v>
      </c>
      <c r="BJ17" s="435">
        <v>40897</v>
      </c>
    </row>
    <row r="18" spans="1:62">
      <c r="A18" s="451" t="s">
        <v>672</v>
      </c>
      <c r="B18" s="84" t="s">
        <v>2265</v>
      </c>
      <c r="C18" s="437">
        <v>485</v>
      </c>
      <c r="D18" s="437"/>
      <c r="E18" s="437"/>
      <c r="F18" s="437">
        <v>4</v>
      </c>
      <c r="G18" s="437">
        <v>80</v>
      </c>
      <c r="H18" s="420"/>
      <c r="I18" s="437"/>
      <c r="J18" s="437"/>
      <c r="K18" s="437"/>
      <c r="L18" s="437">
        <v>401</v>
      </c>
      <c r="M18" s="437"/>
      <c r="N18" s="437"/>
      <c r="O18" s="406"/>
      <c r="P18" s="85"/>
      <c r="Q18" s="85"/>
      <c r="S18" s="461" t="s">
        <v>95</v>
      </c>
      <c r="T18" s="347" t="s">
        <v>1765</v>
      </c>
      <c r="U18" s="346">
        <v>86</v>
      </c>
      <c r="V18" s="348"/>
      <c r="W18" s="348"/>
      <c r="X18" s="348">
        <v>16</v>
      </c>
      <c r="Y18" s="348"/>
      <c r="Z18" s="348"/>
      <c r="AA18" s="348"/>
      <c r="AB18" s="462">
        <v>64</v>
      </c>
      <c r="AC18" s="348"/>
      <c r="AD18" s="348">
        <v>6</v>
      </c>
      <c r="AE18" s="348"/>
      <c r="AF18" s="348"/>
      <c r="AG18" s="481" t="s">
        <v>678</v>
      </c>
      <c r="AH18" s="481">
        <f>SUM(AH3:AH17)</f>
        <v>548</v>
      </c>
      <c r="AJ18" s="420" t="s">
        <v>173</v>
      </c>
      <c r="AK18" s="114" t="s">
        <v>2338</v>
      </c>
      <c r="AL18" s="243">
        <v>8.6999999999999993</v>
      </c>
      <c r="AM18" s="440" t="s">
        <v>2364</v>
      </c>
      <c r="AN18" s="210">
        <v>40956</v>
      </c>
      <c r="BD18" s="434">
        <v>567</v>
      </c>
      <c r="BE18" s="434" t="s">
        <v>1947</v>
      </c>
      <c r="BF18" s="288" t="s">
        <v>1934</v>
      </c>
      <c r="BG18" s="434" t="s">
        <v>786</v>
      </c>
      <c r="BH18" s="434" t="s">
        <v>1397</v>
      </c>
      <c r="BI18" s="434" t="s">
        <v>2035</v>
      </c>
      <c r="BJ18" s="435">
        <v>40896</v>
      </c>
    </row>
    <row r="19" spans="1:62">
      <c r="A19" s="451" t="s">
        <v>672</v>
      </c>
      <c r="B19" s="84" t="s">
        <v>2266</v>
      </c>
      <c r="C19" s="437">
        <v>4</v>
      </c>
      <c r="D19" s="437"/>
      <c r="E19" s="437"/>
      <c r="F19" s="437">
        <v>2</v>
      </c>
      <c r="G19" s="437">
        <v>2</v>
      </c>
      <c r="H19" s="420"/>
      <c r="I19" s="437"/>
      <c r="J19" s="437"/>
      <c r="K19" s="437"/>
      <c r="L19" s="437"/>
      <c r="M19" s="437"/>
      <c r="N19" s="437"/>
      <c r="O19" s="406"/>
      <c r="P19" s="85"/>
      <c r="Q19" s="85"/>
      <c r="S19" s="461" t="s">
        <v>95</v>
      </c>
      <c r="T19" s="347" t="s">
        <v>1770</v>
      </c>
      <c r="U19" s="346">
        <v>27</v>
      </c>
      <c r="V19" s="348"/>
      <c r="W19" s="348"/>
      <c r="X19" s="348"/>
      <c r="Y19" s="348"/>
      <c r="Z19" s="348"/>
      <c r="AA19" s="348"/>
      <c r="AB19" s="462">
        <v>16</v>
      </c>
      <c r="AC19" s="348"/>
      <c r="AD19" s="348">
        <v>11</v>
      </c>
      <c r="AE19" s="348"/>
      <c r="AF19" s="348"/>
      <c r="AG19" s="464"/>
      <c r="AH19" s="464"/>
      <c r="AJ19" s="420" t="s">
        <v>30</v>
      </c>
      <c r="AK19" s="114" t="s">
        <v>2330</v>
      </c>
      <c r="AL19" s="243">
        <v>0.51</v>
      </c>
      <c r="AM19" s="440" t="s">
        <v>2331</v>
      </c>
      <c r="AN19" s="210">
        <v>40948</v>
      </c>
    </row>
    <row r="20" spans="1:62">
      <c r="A20" s="451" t="s">
        <v>672</v>
      </c>
      <c r="B20" s="84" t="s">
        <v>2267</v>
      </c>
      <c r="C20" s="437">
        <v>15</v>
      </c>
      <c r="D20" s="437"/>
      <c r="E20" s="437"/>
      <c r="F20" s="437"/>
      <c r="G20" s="437">
        <v>4</v>
      </c>
      <c r="H20" s="420"/>
      <c r="I20" s="437"/>
      <c r="J20" s="437"/>
      <c r="K20" s="437"/>
      <c r="L20" s="437">
        <v>11</v>
      </c>
      <c r="M20" s="437"/>
      <c r="N20" s="437"/>
      <c r="O20" s="406"/>
      <c r="P20" s="85"/>
      <c r="Q20" s="85"/>
      <c r="S20" s="461" t="s">
        <v>95</v>
      </c>
      <c r="T20" s="347" t="s">
        <v>1774</v>
      </c>
      <c r="U20" s="346">
        <v>36</v>
      </c>
      <c r="V20" s="348"/>
      <c r="W20" s="348"/>
      <c r="X20" s="348"/>
      <c r="Y20" s="348"/>
      <c r="Z20" s="348"/>
      <c r="AA20" s="348"/>
      <c r="AB20" s="462">
        <v>14</v>
      </c>
      <c r="AC20" s="348"/>
      <c r="AD20" s="348">
        <v>22</v>
      </c>
      <c r="AE20" s="348"/>
      <c r="AF20" s="348"/>
      <c r="AG20" s="464"/>
      <c r="AH20" s="464"/>
      <c r="AJ20" s="420" t="s">
        <v>30</v>
      </c>
      <c r="AK20" s="114" t="s">
        <v>2330</v>
      </c>
      <c r="AL20" s="243">
        <v>0.84</v>
      </c>
      <c r="AM20" s="440" t="s">
        <v>2347</v>
      </c>
      <c r="AN20" s="210">
        <v>40952</v>
      </c>
    </row>
    <row r="21" spans="1:62">
      <c r="A21" s="451" t="s">
        <v>677</v>
      </c>
      <c r="B21" s="244" t="s">
        <v>2268</v>
      </c>
      <c r="C21" s="437">
        <v>30</v>
      </c>
      <c r="D21" s="437"/>
      <c r="E21" s="437"/>
      <c r="F21" s="437"/>
      <c r="G21" s="437">
        <v>30</v>
      </c>
      <c r="H21" s="437"/>
      <c r="I21" s="437"/>
      <c r="J21" s="437"/>
      <c r="K21" s="437"/>
      <c r="L21" s="437"/>
      <c r="M21" s="437"/>
      <c r="N21" s="437"/>
      <c r="O21" s="406"/>
      <c r="P21" s="85"/>
      <c r="Q21" s="85"/>
      <c r="S21" s="461" t="s">
        <v>95</v>
      </c>
      <c r="T21" s="347" t="s">
        <v>1775</v>
      </c>
      <c r="U21" s="346">
        <v>59</v>
      </c>
      <c r="V21" s="348"/>
      <c r="W21" s="348"/>
      <c r="X21" s="348"/>
      <c r="Y21" s="348"/>
      <c r="Z21" s="348"/>
      <c r="AA21" s="348"/>
      <c r="AB21" s="462">
        <v>35</v>
      </c>
      <c r="AC21" s="348"/>
      <c r="AD21" s="348">
        <v>24</v>
      </c>
      <c r="AE21" s="348"/>
      <c r="AF21" s="348"/>
      <c r="AG21" s="464"/>
      <c r="AH21" s="464"/>
      <c r="AJ21" s="420" t="s">
        <v>128</v>
      </c>
      <c r="AK21" s="114" t="s">
        <v>2228</v>
      </c>
      <c r="AL21" s="243">
        <v>0.28999999999999998</v>
      </c>
      <c r="AM21" s="420" t="s">
        <v>2320</v>
      </c>
      <c r="AN21" s="210">
        <v>40947</v>
      </c>
    </row>
    <row r="22" spans="1:62">
      <c r="A22" s="451" t="s">
        <v>677</v>
      </c>
      <c r="B22" s="84" t="s">
        <v>2269</v>
      </c>
      <c r="C22" s="437">
        <v>20</v>
      </c>
      <c r="D22" s="437"/>
      <c r="E22" s="437"/>
      <c r="F22" s="437"/>
      <c r="G22" s="437">
        <v>19</v>
      </c>
      <c r="H22" s="437"/>
      <c r="I22" s="437"/>
      <c r="J22" s="420"/>
      <c r="K22" s="437"/>
      <c r="L22" s="437">
        <v>1</v>
      </c>
      <c r="M22" s="437"/>
      <c r="N22" s="437"/>
      <c r="O22" s="406"/>
      <c r="P22" s="85"/>
      <c r="Q22" s="85"/>
      <c r="S22" s="461" t="s">
        <v>95</v>
      </c>
      <c r="T22" s="347" t="s">
        <v>2217</v>
      </c>
      <c r="U22" s="346">
        <v>11</v>
      </c>
      <c r="V22" s="348"/>
      <c r="W22" s="348"/>
      <c r="X22" s="348"/>
      <c r="Y22" s="348"/>
      <c r="Z22" s="348"/>
      <c r="AA22" s="348"/>
      <c r="AB22" s="462">
        <v>11</v>
      </c>
      <c r="AC22" s="348"/>
      <c r="AD22" s="348"/>
      <c r="AE22" s="348"/>
      <c r="AF22" s="348"/>
      <c r="AG22" s="464"/>
      <c r="AH22" s="464"/>
      <c r="AJ22" s="420" t="s">
        <v>226</v>
      </c>
      <c r="AK22" s="500" t="s">
        <v>2393</v>
      </c>
      <c r="AL22" s="243">
        <v>2.15</v>
      </c>
      <c r="AM22" s="420" t="s">
        <v>2312</v>
      </c>
      <c r="AN22" s="210">
        <v>40946</v>
      </c>
    </row>
    <row r="23" spans="1:62">
      <c r="A23" s="451" t="s">
        <v>677</v>
      </c>
      <c r="B23" s="437" t="s">
        <v>1208</v>
      </c>
      <c r="C23" s="437">
        <v>48</v>
      </c>
      <c r="D23" s="437"/>
      <c r="E23" s="437"/>
      <c r="F23" s="437">
        <v>18</v>
      </c>
      <c r="G23" s="437">
        <v>2</v>
      </c>
      <c r="H23" s="437"/>
      <c r="I23" s="437"/>
      <c r="J23" s="437"/>
      <c r="K23" s="437"/>
      <c r="L23" s="437">
        <v>28</v>
      </c>
      <c r="M23" s="437"/>
      <c r="N23" s="437"/>
      <c r="O23" s="406"/>
      <c r="P23" s="85"/>
      <c r="Q23" s="85"/>
      <c r="S23" s="461" t="s">
        <v>95</v>
      </c>
      <c r="T23" s="347" t="s">
        <v>1781</v>
      </c>
      <c r="U23" s="346">
        <v>3</v>
      </c>
      <c r="V23" s="348"/>
      <c r="W23" s="348"/>
      <c r="X23" s="348"/>
      <c r="Y23" s="348"/>
      <c r="Z23" s="348"/>
      <c r="AA23" s="348"/>
      <c r="AB23" s="462"/>
      <c r="AC23" s="348"/>
      <c r="AD23" s="348">
        <v>3</v>
      </c>
      <c r="AE23" s="348"/>
      <c r="AF23" s="348"/>
      <c r="AG23" s="464"/>
      <c r="AH23" s="464"/>
      <c r="AJ23" s="420" t="s">
        <v>226</v>
      </c>
      <c r="AK23" s="500" t="s">
        <v>2393</v>
      </c>
      <c r="AL23" s="243">
        <v>7.25</v>
      </c>
      <c r="AM23" s="440" t="s">
        <v>2369</v>
      </c>
      <c r="AN23" s="210">
        <v>40956</v>
      </c>
    </row>
    <row r="24" spans="1:62">
      <c r="A24" s="451" t="s">
        <v>677</v>
      </c>
      <c r="B24" s="437" t="s">
        <v>1209</v>
      </c>
      <c r="C24" s="437">
        <v>8</v>
      </c>
      <c r="D24" s="437"/>
      <c r="E24" s="437"/>
      <c r="F24" s="437">
        <v>3</v>
      </c>
      <c r="G24" s="420">
        <v>2</v>
      </c>
      <c r="H24" s="437"/>
      <c r="I24" s="437"/>
      <c r="J24" s="437"/>
      <c r="K24" s="437"/>
      <c r="L24" s="420">
        <v>3</v>
      </c>
      <c r="M24" s="420"/>
      <c r="N24" s="420"/>
      <c r="O24" s="406"/>
      <c r="P24" s="85"/>
      <c r="Q24" s="85"/>
      <c r="S24" s="461" t="s">
        <v>1577</v>
      </c>
      <c r="T24" s="347" t="s">
        <v>1810</v>
      </c>
      <c r="U24" s="346">
        <v>1</v>
      </c>
      <c r="V24" s="348"/>
      <c r="W24" s="348"/>
      <c r="X24" s="348">
        <v>1</v>
      </c>
      <c r="Y24" s="348"/>
      <c r="Z24" s="348"/>
      <c r="AA24" s="348"/>
      <c r="AB24" s="462"/>
      <c r="AC24" s="348"/>
      <c r="AD24" s="348"/>
      <c r="AE24" s="348"/>
      <c r="AF24" s="348"/>
      <c r="AG24" s="464"/>
      <c r="AH24" s="464"/>
      <c r="AJ24" s="420" t="s">
        <v>226</v>
      </c>
      <c r="AK24" s="500" t="s">
        <v>2393</v>
      </c>
      <c r="AL24" s="243">
        <v>5.0199999999999996</v>
      </c>
      <c r="AM24" s="440" t="s">
        <v>2378</v>
      </c>
      <c r="AN24" s="210">
        <v>40962</v>
      </c>
    </row>
    <row r="25" spans="1:62">
      <c r="A25" s="451" t="s">
        <v>677</v>
      </c>
      <c r="B25" s="271" t="s">
        <v>2270</v>
      </c>
      <c r="C25" s="437">
        <v>2</v>
      </c>
      <c r="D25" s="437"/>
      <c r="E25" s="437"/>
      <c r="F25" s="437">
        <v>2</v>
      </c>
      <c r="G25" s="420"/>
      <c r="H25" s="437"/>
      <c r="I25" s="437"/>
      <c r="J25" s="437"/>
      <c r="K25" s="437"/>
      <c r="L25" s="437"/>
      <c r="M25" s="437"/>
      <c r="N25" s="437"/>
      <c r="O25" s="406"/>
      <c r="P25" s="85"/>
      <c r="Q25" s="85"/>
      <c r="S25" s="461" t="s">
        <v>1577</v>
      </c>
      <c r="T25" s="366" t="s">
        <v>1792</v>
      </c>
      <c r="U25" s="346">
        <v>20</v>
      </c>
      <c r="V25" s="348"/>
      <c r="W25" s="348"/>
      <c r="X25" s="348">
        <v>1</v>
      </c>
      <c r="Y25" s="348"/>
      <c r="Z25" s="348"/>
      <c r="AA25" s="348"/>
      <c r="AB25" s="462">
        <v>15</v>
      </c>
      <c r="AC25" s="348"/>
      <c r="AD25" s="348">
        <v>4</v>
      </c>
      <c r="AE25" s="348"/>
      <c r="AF25" s="348"/>
      <c r="AG25" s="464"/>
      <c r="AH25" s="464"/>
      <c r="AJ25" s="420" t="s">
        <v>226</v>
      </c>
      <c r="AK25" s="500" t="s">
        <v>2388</v>
      </c>
      <c r="AL25" s="243">
        <v>1.45</v>
      </c>
      <c r="AM25" s="440" t="s">
        <v>1061</v>
      </c>
      <c r="AN25" s="210">
        <v>40966</v>
      </c>
    </row>
    <row r="26" spans="1:62">
      <c r="A26" s="451" t="s">
        <v>677</v>
      </c>
      <c r="B26" s="245" t="s">
        <v>2271</v>
      </c>
      <c r="C26" s="437">
        <v>14</v>
      </c>
      <c r="D26" s="437"/>
      <c r="E26" s="437"/>
      <c r="F26" s="437">
        <v>14</v>
      </c>
      <c r="G26" s="420"/>
      <c r="H26" s="437"/>
      <c r="I26" s="437"/>
      <c r="J26" s="437"/>
      <c r="K26" s="437"/>
      <c r="L26" s="437"/>
      <c r="M26" s="420"/>
      <c r="N26" s="420"/>
      <c r="O26" s="406"/>
      <c r="P26" s="85"/>
      <c r="Q26" s="85"/>
      <c r="S26" s="461" t="s">
        <v>143</v>
      </c>
      <c r="T26" s="366" t="s">
        <v>155</v>
      </c>
      <c r="U26" s="346">
        <v>4</v>
      </c>
      <c r="V26" s="348"/>
      <c r="W26" s="348"/>
      <c r="X26" s="348"/>
      <c r="Y26" s="348"/>
      <c r="Z26" s="348"/>
      <c r="AA26" s="348"/>
      <c r="AB26" s="462">
        <v>4</v>
      </c>
      <c r="AC26" s="348"/>
      <c r="AD26" s="348"/>
      <c r="AE26" s="348"/>
      <c r="AF26" s="348"/>
      <c r="AG26" s="464"/>
      <c r="AH26" s="464"/>
      <c r="AJ26" s="420" t="s">
        <v>226</v>
      </c>
      <c r="AK26" s="114" t="s">
        <v>2106</v>
      </c>
      <c r="AL26" s="243">
        <v>4.335</v>
      </c>
      <c r="AM26" s="420" t="s">
        <v>2313</v>
      </c>
      <c r="AN26" s="210">
        <v>40946</v>
      </c>
    </row>
    <row r="27" spans="1:62">
      <c r="A27" s="451" t="s">
        <v>677</v>
      </c>
      <c r="B27" s="245" t="s">
        <v>2141</v>
      </c>
      <c r="C27" s="437">
        <v>4</v>
      </c>
      <c r="D27" s="437"/>
      <c r="E27" s="437"/>
      <c r="F27" s="437">
        <v>4</v>
      </c>
      <c r="G27" s="420"/>
      <c r="H27" s="437"/>
      <c r="I27" s="437"/>
      <c r="J27" s="437"/>
      <c r="K27" s="437"/>
      <c r="L27" s="437"/>
      <c r="M27" s="437"/>
      <c r="N27" s="437"/>
      <c r="O27" s="406"/>
      <c r="P27" s="85"/>
      <c r="Q27" s="85"/>
      <c r="S27" s="461" t="s">
        <v>143</v>
      </c>
      <c r="T27" s="366" t="s">
        <v>2303</v>
      </c>
      <c r="U27" s="346">
        <v>34</v>
      </c>
      <c r="V27" s="348"/>
      <c r="W27" s="348"/>
      <c r="X27" s="348"/>
      <c r="Y27" s="348"/>
      <c r="Z27" s="348"/>
      <c r="AA27" s="348"/>
      <c r="AB27" s="462"/>
      <c r="AC27" s="348"/>
      <c r="AD27" s="348">
        <v>34</v>
      </c>
      <c r="AE27" s="348"/>
      <c r="AF27" s="348"/>
      <c r="AG27" s="464"/>
      <c r="AH27" s="464"/>
      <c r="AJ27" s="420" t="s">
        <v>226</v>
      </c>
      <c r="AK27" s="114" t="s">
        <v>2106</v>
      </c>
      <c r="AL27" s="243">
        <v>1</v>
      </c>
      <c r="AM27" s="440" t="s">
        <v>1061</v>
      </c>
      <c r="AN27" s="210">
        <v>40952</v>
      </c>
    </row>
    <row r="28" spans="1:62">
      <c r="A28" s="451" t="s">
        <v>677</v>
      </c>
      <c r="B28" s="437" t="s">
        <v>1213</v>
      </c>
      <c r="C28" s="437">
        <v>4</v>
      </c>
      <c r="D28" s="437"/>
      <c r="E28" s="437"/>
      <c r="F28" s="420">
        <v>2</v>
      </c>
      <c r="G28" s="437">
        <v>2</v>
      </c>
      <c r="H28" s="437"/>
      <c r="I28" s="437"/>
      <c r="J28" s="437"/>
      <c r="K28" s="420"/>
      <c r="L28" s="437"/>
      <c r="M28" s="437"/>
      <c r="N28" s="437"/>
      <c r="O28" s="406"/>
      <c r="P28" s="85"/>
      <c r="Q28" s="85"/>
      <c r="S28" s="440" t="s">
        <v>674</v>
      </c>
      <c r="T28" s="440" t="s">
        <v>2252</v>
      </c>
      <c r="U28" s="440">
        <v>1</v>
      </c>
      <c r="V28" s="440"/>
      <c r="W28" s="440"/>
      <c r="X28" s="440"/>
      <c r="Y28" s="440"/>
      <c r="Z28" s="440"/>
      <c r="AA28" s="440"/>
      <c r="AB28" s="440"/>
      <c r="AC28" s="271">
        <v>1</v>
      </c>
      <c r="AD28" s="440"/>
      <c r="AE28" s="348"/>
      <c r="AF28" s="348"/>
      <c r="AG28" s="464"/>
      <c r="AH28" s="464"/>
      <c r="AJ28" s="420" t="s">
        <v>226</v>
      </c>
      <c r="AK28" s="114" t="s">
        <v>2106</v>
      </c>
      <c r="AL28" s="243">
        <v>0.56000000000000005</v>
      </c>
      <c r="AM28" s="440" t="s">
        <v>2382</v>
      </c>
      <c r="AN28" s="210">
        <v>40962</v>
      </c>
    </row>
    <row r="29" spans="1:62">
      <c r="A29" s="451" t="s">
        <v>767</v>
      </c>
      <c r="B29" s="244" t="s">
        <v>2272</v>
      </c>
      <c r="C29" s="437">
        <v>26</v>
      </c>
      <c r="D29" s="437"/>
      <c r="E29" s="437"/>
      <c r="F29" s="420"/>
      <c r="G29" s="437"/>
      <c r="H29" s="437"/>
      <c r="I29" s="437"/>
      <c r="J29" s="437"/>
      <c r="K29" s="420"/>
      <c r="L29" s="437">
        <v>26</v>
      </c>
      <c r="M29" s="420"/>
      <c r="N29" s="420"/>
      <c r="O29" s="406"/>
      <c r="P29" s="85"/>
      <c r="Q29" s="85"/>
      <c r="S29" s="440" t="s">
        <v>674</v>
      </c>
      <c r="T29" s="440" t="s">
        <v>2253</v>
      </c>
      <c r="U29" s="440">
        <v>2</v>
      </c>
      <c r="V29" s="440"/>
      <c r="W29" s="440"/>
      <c r="X29" s="440"/>
      <c r="Y29" s="440"/>
      <c r="Z29" s="440"/>
      <c r="AA29" s="440"/>
      <c r="AB29" s="440"/>
      <c r="AC29" s="271">
        <v>1</v>
      </c>
      <c r="AD29" s="440"/>
      <c r="AE29" s="348"/>
      <c r="AF29" s="348"/>
      <c r="AG29" s="464"/>
      <c r="AH29" s="464"/>
      <c r="AJ29" s="420" t="s">
        <v>226</v>
      </c>
      <c r="AK29" s="114" t="s">
        <v>2106</v>
      </c>
      <c r="AL29" s="243">
        <v>2.93</v>
      </c>
      <c r="AM29" s="440" t="s">
        <v>2385</v>
      </c>
      <c r="AN29" s="210">
        <v>40963</v>
      </c>
    </row>
    <row r="30" spans="1:62">
      <c r="A30" s="451" t="s">
        <v>768</v>
      </c>
      <c r="B30" s="437" t="s">
        <v>1216</v>
      </c>
      <c r="C30" s="437">
        <v>12</v>
      </c>
      <c r="D30" s="437"/>
      <c r="E30" s="437"/>
      <c r="F30" s="437">
        <v>7</v>
      </c>
      <c r="G30" s="437"/>
      <c r="H30" s="437"/>
      <c r="I30" s="437"/>
      <c r="J30" s="437"/>
      <c r="K30" s="420"/>
      <c r="L30" s="437">
        <v>2</v>
      </c>
      <c r="M30" s="437"/>
      <c r="N30" s="437"/>
      <c r="O30" s="406">
        <v>3</v>
      </c>
      <c r="P30" s="85"/>
      <c r="Q30" s="85"/>
      <c r="S30" s="440" t="s">
        <v>674</v>
      </c>
      <c r="T30" s="440" t="s">
        <v>2254</v>
      </c>
      <c r="U30" s="440">
        <v>3</v>
      </c>
      <c r="V30" s="440"/>
      <c r="W30" s="440"/>
      <c r="X30" s="440"/>
      <c r="Y30" s="440"/>
      <c r="Z30" s="440"/>
      <c r="AA30" s="440"/>
      <c r="AB30" s="440"/>
      <c r="AC30" s="271">
        <v>3</v>
      </c>
      <c r="AD30" s="440"/>
      <c r="AE30" s="348"/>
      <c r="AF30" s="348"/>
      <c r="AG30" s="464"/>
      <c r="AH30" s="464"/>
      <c r="AJ30" s="420" t="s">
        <v>273</v>
      </c>
      <c r="AK30" s="114" t="s">
        <v>1950</v>
      </c>
      <c r="AL30" s="243">
        <v>0.38500000000000001</v>
      </c>
      <c r="AM30" s="420" t="s">
        <v>2317</v>
      </c>
      <c r="AN30" s="210">
        <v>40945</v>
      </c>
    </row>
    <row r="31" spans="1:62">
      <c r="A31" s="451" t="s">
        <v>675</v>
      </c>
      <c r="B31" s="244" t="s">
        <v>2273</v>
      </c>
      <c r="C31" s="437">
        <v>11</v>
      </c>
      <c r="D31" s="437"/>
      <c r="E31" s="437"/>
      <c r="F31" s="437"/>
      <c r="G31" s="437"/>
      <c r="H31" s="437"/>
      <c r="I31" s="437"/>
      <c r="J31" s="437"/>
      <c r="K31" s="420"/>
      <c r="L31" s="437">
        <v>11</v>
      </c>
      <c r="M31" s="437"/>
      <c r="N31" s="420"/>
      <c r="O31" s="406"/>
      <c r="P31" s="85"/>
      <c r="Q31" s="85"/>
      <c r="S31" s="461" t="s">
        <v>101</v>
      </c>
      <c r="T31" s="366" t="s">
        <v>2304</v>
      </c>
      <c r="U31" s="346">
        <v>1</v>
      </c>
      <c r="V31" s="348"/>
      <c r="W31" s="348"/>
      <c r="X31" s="348"/>
      <c r="Y31" s="348"/>
      <c r="Z31" s="348"/>
      <c r="AA31" s="348"/>
      <c r="AB31" s="462"/>
      <c r="AC31" s="348"/>
      <c r="AD31" s="348">
        <v>1</v>
      </c>
      <c r="AE31" s="348"/>
      <c r="AF31" s="348"/>
      <c r="AG31" s="464"/>
      <c r="AH31" s="464"/>
      <c r="AJ31" s="420" t="s">
        <v>273</v>
      </c>
      <c r="AK31" s="114" t="s">
        <v>1950</v>
      </c>
      <c r="AL31" s="243">
        <v>0.35499999999999998</v>
      </c>
      <c r="AM31" s="440" t="s">
        <v>2329</v>
      </c>
      <c r="AN31" s="210">
        <v>40948</v>
      </c>
    </row>
    <row r="32" spans="1:62">
      <c r="A32" s="451" t="s">
        <v>2194</v>
      </c>
      <c r="B32" s="420" t="s">
        <v>1581</v>
      </c>
      <c r="C32" s="437">
        <v>1</v>
      </c>
      <c r="D32" s="437"/>
      <c r="E32" s="437"/>
      <c r="F32" s="437"/>
      <c r="G32" s="437"/>
      <c r="H32" s="437"/>
      <c r="I32" s="437"/>
      <c r="J32" s="437"/>
      <c r="K32" s="420"/>
      <c r="L32" s="420">
        <v>1</v>
      </c>
      <c r="M32" s="437"/>
      <c r="N32" s="437"/>
      <c r="O32" s="406"/>
      <c r="P32" s="85"/>
      <c r="Q32" s="85"/>
      <c r="S32" s="461" t="s">
        <v>101</v>
      </c>
      <c r="T32" s="366" t="s">
        <v>2218</v>
      </c>
      <c r="U32" s="346">
        <v>10</v>
      </c>
      <c r="V32" s="348"/>
      <c r="W32" s="348"/>
      <c r="X32" s="348"/>
      <c r="Y32" s="348"/>
      <c r="Z32" s="348"/>
      <c r="AA32" s="348"/>
      <c r="AB32" s="462">
        <v>10</v>
      </c>
      <c r="AC32" s="348"/>
      <c r="AD32" s="348"/>
      <c r="AE32" s="348"/>
      <c r="AF32" s="348"/>
      <c r="AG32" s="464"/>
      <c r="AH32" s="464"/>
      <c r="AJ32" s="420" t="s">
        <v>273</v>
      </c>
      <c r="AK32" s="114" t="s">
        <v>1950</v>
      </c>
      <c r="AL32" s="27">
        <v>0.1</v>
      </c>
      <c r="AM32" s="440" t="s">
        <v>1262</v>
      </c>
      <c r="AN32" s="210">
        <v>40955</v>
      </c>
    </row>
    <row r="33" spans="1:40">
      <c r="A33" s="451" t="s">
        <v>674</v>
      </c>
      <c r="B33" s="108" t="s">
        <v>2274</v>
      </c>
      <c r="C33" s="437">
        <v>3</v>
      </c>
      <c r="D33" s="437"/>
      <c r="E33" s="437"/>
      <c r="F33" s="437"/>
      <c r="G33" s="437">
        <v>3</v>
      </c>
      <c r="H33" s="437"/>
      <c r="I33" s="437"/>
      <c r="J33" s="420"/>
      <c r="K33" s="437"/>
      <c r="L33" s="437"/>
      <c r="M33" s="437"/>
      <c r="N33" s="437"/>
      <c r="O33" s="406"/>
      <c r="P33" s="85"/>
      <c r="Q33" s="85"/>
      <c r="S33" s="461" t="s">
        <v>101</v>
      </c>
      <c r="T33" s="348" t="s">
        <v>2305</v>
      </c>
      <c r="U33" s="461">
        <v>11</v>
      </c>
      <c r="V33" s="348"/>
      <c r="W33" s="348"/>
      <c r="X33" s="348">
        <v>2</v>
      </c>
      <c r="Y33" s="348"/>
      <c r="Z33" s="348"/>
      <c r="AA33" s="348"/>
      <c r="AB33" s="462">
        <v>5</v>
      </c>
      <c r="AC33" s="348"/>
      <c r="AD33" s="348">
        <v>4</v>
      </c>
      <c r="AE33" s="348"/>
      <c r="AF33" s="348"/>
      <c r="AG33" s="464"/>
      <c r="AH33" s="464"/>
      <c r="AJ33" s="420" t="s">
        <v>252</v>
      </c>
      <c r="AK33" s="114" t="s">
        <v>2374</v>
      </c>
      <c r="AL33" s="243">
        <v>0.34</v>
      </c>
      <c r="AM33" s="440" t="s">
        <v>2375</v>
      </c>
      <c r="AN33" s="210">
        <v>40959</v>
      </c>
    </row>
    <row r="34" spans="1:40">
      <c r="A34" s="451" t="s">
        <v>674</v>
      </c>
      <c r="B34" s="244" t="s">
        <v>2249</v>
      </c>
      <c r="C34" s="437">
        <v>11</v>
      </c>
      <c r="D34" s="437"/>
      <c r="E34" s="437"/>
      <c r="F34" s="437"/>
      <c r="G34" s="420"/>
      <c r="H34" s="437"/>
      <c r="I34" s="437"/>
      <c r="J34" s="437"/>
      <c r="K34" s="437"/>
      <c r="L34" s="420">
        <v>11</v>
      </c>
      <c r="M34" s="437"/>
      <c r="N34" s="437"/>
      <c r="O34" s="406"/>
      <c r="P34" s="85"/>
      <c r="Q34" s="85"/>
      <c r="S34" s="461" t="s">
        <v>161</v>
      </c>
      <c r="T34" s="348" t="s">
        <v>1808</v>
      </c>
      <c r="U34" s="461">
        <v>2</v>
      </c>
      <c r="V34" s="348"/>
      <c r="W34" s="348"/>
      <c r="X34" s="348"/>
      <c r="Y34" s="348"/>
      <c r="Z34" s="348"/>
      <c r="AA34" s="348"/>
      <c r="AB34" s="462">
        <v>2</v>
      </c>
      <c r="AC34" s="348"/>
      <c r="AD34" s="348"/>
      <c r="AE34" s="348"/>
      <c r="AF34" s="348"/>
      <c r="AG34" s="464"/>
      <c r="AH34" s="464"/>
      <c r="AJ34" s="420" t="s">
        <v>24</v>
      </c>
      <c r="AK34" s="114" t="s">
        <v>1500</v>
      </c>
      <c r="AL34" s="243">
        <v>0.28999999999999998</v>
      </c>
      <c r="AM34" s="440" t="s">
        <v>2325</v>
      </c>
      <c r="AN34" s="210">
        <v>40948</v>
      </c>
    </row>
    <row r="35" spans="1:40">
      <c r="A35" s="451" t="s">
        <v>674</v>
      </c>
      <c r="B35" s="244" t="s">
        <v>2275</v>
      </c>
      <c r="C35" s="437">
        <v>13</v>
      </c>
      <c r="D35" s="437"/>
      <c r="E35" s="437"/>
      <c r="F35" s="437"/>
      <c r="G35" s="437"/>
      <c r="H35" s="437"/>
      <c r="I35" s="437"/>
      <c r="J35" s="420"/>
      <c r="K35" s="437"/>
      <c r="L35" s="437">
        <v>13</v>
      </c>
      <c r="M35" s="437"/>
      <c r="N35" s="437"/>
      <c r="O35" s="406"/>
      <c r="P35" s="85"/>
      <c r="Q35" s="85"/>
      <c r="S35" s="461" t="s">
        <v>106</v>
      </c>
      <c r="T35" s="348" t="s">
        <v>2220</v>
      </c>
      <c r="U35" s="461">
        <v>2</v>
      </c>
      <c r="V35" s="348"/>
      <c r="W35" s="348"/>
      <c r="X35" s="348"/>
      <c r="Y35" s="348"/>
      <c r="Z35" s="348"/>
      <c r="AA35" s="348"/>
      <c r="AB35" s="462">
        <v>2</v>
      </c>
      <c r="AC35" s="348"/>
      <c r="AD35" s="348"/>
      <c r="AE35" s="348"/>
      <c r="AF35" s="348"/>
      <c r="AG35" s="464"/>
      <c r="AH35" s="464"/>
      <c r="AJ35" s="420" t="s">
        <v>24</v>
      </c>
      <c r="AK35" s="114" t="s">
        <v>1500</v>
      </c>
      <c r="AL35" s="243">
        <v>2.5499999999999998</v>
      </c>
      <c r="AM35" s="440" t="s">
        <v>2343</v>
      </c>
      <c r="AN35" s="210">
        <v>40952</v>
      </c>
    </row>
    <row r="36" spans="1:40">
      <c r="A36" s="451" t="s">
        <v>674</v>
      </c>
      <c r="B36" s="245" t="s">
        <v>2276</v>
      </c>
      <c r="C36" s="437">
        <v>143</v>
      </c>
      <c r="D36" s="437"/>
      <c r="E36" s="437"/>
      <c r="F36" s="437">
        <v>55</v>
      </c>
      <c r="G36" s="437">
        <v>69</v>
      </c>
      <c r="H36" s="437"/>
      <c r="I36" s="437"/>
      <c r="J36" s="420"/>
      <c r="K36" s="437"/>
      <c r="L36" s="420">
        <v>19</v>
      </c>
      <c r="M36" s="437"/>
      <c r="N36" s="437"/>
      <c r="O36" s="454"/>
      <c r="P36" s="85"/>
      <c r="Q36" s="85"/>
      <c r="S36" s="461" t="s">
        <v>106</v>
      </c>
      <c r="T36" s="348" t="s">
        <v>2219</v>
      </c>
      <c r="U36" s="461">
        <v>4</v>
      </c>
      <c r="V36" s="348"/>
      <c r="W36" s="348"/>
      <c r="X36" s="348">
        <v>2</v>
      </c>
      <c r="Y36" s="348"/>
      <c r="Z36" s="348"/>
      <c r="AA36" s="348"/>
      <c r="AB36" s="462">
        <v>2</v>
      </c>
      <c r="AC36" s="348"/>
      <c r="AD36" s="348"/>
      <c r="AE36" s="348"/>
      <c r="AF36" s="348"/>
      <c r="AG36" s="464"/>
      <c r="AH36" s="464"/>
      <c r="AJ36" s="420" t="s">
        <v>24</v>
      </c>
      <c r="AK36" s="500" t="s">
        <v>2394</v>
      </c>
      <c r="AL36" s="243">
        <v>7.0000000000000007E-2</v>
      </c>
      <c r="AM36" s="440" t="s">
        <v>2373</v>
      </c>
      <c r="AN36" s="210">
        <v>40959</v>
      </c>
    </row>
    <row r="37" spans="1:40">
      <c r="A37" s="451" t="s">
        <v>674</v>
      </c>
      <c r="B37" s="244" t="s">
        <v>2277</v>
      </c>
      <c r="C37" s="437">
        <v>18</v>
      </c>
      <c r="D37" s="437"/>
      <c r="E37" s="437"/>
      <c r="F37" s="437"/>
      <c r="G37" s="437"/>
      <c r="H37" s="437"/>
      <c r="I37" s="437"/>
      <c r="J37" s="437"/>
      <c r="K37" s="420"/>
      <c r="L37" s="420">
        <v>18</v>
      </c>
      <c r="M37" s="437"/>
      <c r="N37" s="437"/>
      <c r="O37" s="406"/>
      <c r="P37" s="85"/>
      <c r="Q37" s="85"/>
      <c r="S37" s="461" t="s">
        <v>97</v>
      </c>
      <c r="T37" s="347" t="s">
        <v>1771</v>
      </c>
      <c r="U37" s="346">
        <v>59</v>
      </c>
      <c r="V37" s="348"/>
      <c r="W37" s="348"/>
      <c r="X37" s="348"/>
      <c r="Y37" s="348"/>
      <c r="Z37" s="348"/>
      <c r="AA37" s="348"/>
      <c r="AB37" s="462">
        <v>57</v>
      </c>
      <c r="AC37" s="348"/>
      <c r="AD37" s="348">
        <v>2</v>
      </c>
      <c r="AE37" s="440"/>
      <c r="AF37" s="440"/>
      <c r="AJ37" s="420" t="s">
        <v>28</v>
      </c>
      <c r="AK37" s="500" t="s">
        <v>2395</v>
      </c>
      <c r="AL37" s="243">
        <v>0.45500000000000002</v>
      </c>
      <c r="AM37" s="440" t="s">
        <v>2363</v>
      </c>
      <c r="AN37" s="210">
        <v>40956</v>
      </c>
    </row>
    <row r="38" spans="1:40">
      <c r="A38" s="451" t="s">
        <v>674</v>
      </c>
      <c r="B38" s="84" t="s">
        <v>2232</v>
      </c>
      <c r="C38" s="437">
        <v>15</v>
      </c>
      <c r="D38" s="437"/>
      <c r="E38" s="437"/>
      <c r="F38" s="437"/>
      <c r="G38" s="437">
        <v>15</v>
      </c>
      <c r="H38" s="437"/>
      <c r="I38" s="437"/>
      <c r="J38" s="437"/>
      <c r="K38" s="420"/>
      <c r="L38" s="420"/>
      <c r="M38" s="437"/>
      <c r="N38" s="437"/>
      <c r="O38" s="454"/>
      <c r="P38" s="85"/>
      <c r="Q38" s="85"/>
      <c r="S38" s="461" t="s">
        <v>97</v>
      </c>
      <c r="T38" s="347" t="s">
        <v>2216</v>
      </c>
      <c r="U38" s="346">
        <v>4</v>
      </c>
      <c r="V38" s="348"/>
      <c r="W38" s="348"/>
      <c r="X38" s="348">
        <v>4</v>
      </c>
      <c r="Y38" s="348"/>
      <c r="Z38" s="348"/>
      <c r="AA38" s="348"/>
      <c r="AB38" s="462"/>
      <c r="AC38" s="348"/>
      <c r="AD38" s="348"/>
      <c r="AE38" s="440"/>
      <c r="AF38" s="440"/>
      <c r="AJ38" s="420" t="s">
        <v>28</v>
      </c>
      <c r="AK38" s="114" t="s">
        <v>2379</v>
      </c>
      <c r="AL38" s="243">
        <v>1.52</v>
      </c>
      <c r="AM38" s="440" t="s">
        <v>2380</v>
      </c>
      <c r="AN38" s="210">
        <v>40962</v>
      </c>
    </row>
    <row r="39" spans="1:40" ht="15.75" thickBot="1">
      <c r="A39" s="453" t="s">
        <v>674</v>
      </c>
      <c r="B39" s="84" t="s">
        <v>2278</v>
      </c>
      <c r="C39" s="437">
        <v>3500</v>
      </c>
      <c r="D39" s="437"/>
      <c r="E39" s="259"/>
      <c r="F39" s="259"/>
      <c r="G39" s="437">
        <v>3500</v>
      </c>
      <c r="H39" s="437"/>
      <c r="I39" s="437"/>
      <c r="J39" s="437"/>
      <c r="K39" s="437"/>
      <c r="L39" s="259"/>
      <c r="M39" s="437"/>
      <c r="N39" s="437"/>
      <c r="O39" s="452"/>
      <c r="P39" s="85"/>
      <c r="Q39" s="85"/>
      <c r="S39" s="478" t="s">
        <v>97</v>
      </c>
      <c r="T39" s="479" t="s">
        <v>2306</v>
      </c>
      <c r="U39" s="478">
        <v>29</v>
      </c>
      <c r="V39" s="349"/>
      <c r="W39" s="349"/>
      <c r="X39" s="349"/>
      <c r="Y39" s="349"/>
      <c r="Z39" s="349"/>
      <c r="AA39" s="349"/>
      <c r="AB39" s="480">
        <v>2</v>
      </c>
      <c r="AC39" s="349"/>
      <c r="AD39" s="349">
        <v>27</v>
      </c>
      <c r="AE39" s="441"/>
      <c r="AF39" s="441"/>
      <c r="AJ39" s="420" t="s">
        <v>28</v>
      </c>
      <c r="AK39" s="114" t="s">
        <v>1501</v>
      </c>
      <c r="AL39" s="243">
        <v>1.65</v>
      </c>
      <c r="AM39" s="440" t="s">
        <v>2387</v>
      </c>
      <c r="AN39" s="210">
        <v>40966</v>
      </c>
    </row>
    <row r="40" spans="1:40">
      <c r="A40" s="451" t="s">
        <v>674</v>
      </c>
      <c r="B40" s="245" t="s">
        <v>1681</v>
      </c>
      <c r="C40" s="437">
        <v>206</v>
      </c>
      <c r="D40" s="437"/>
      <c r="E40" s="437"/>
      <c r="F40" s="437"/>
      <c r="G40" s="437">
        <v>106</v>
      </c>
      <c r="H40" s="437"/>
      <c r="I40" s="437"/>
      <c r="J40" s="437"/>
      <c r="K40" s="437"/>
      <c r="L40" s="437">
        <v>100</v>
      </c>
      <c r="M40" s="437"/>
      <c r="N40" s="437"/>
      <c r="O40" s="406"/>
      <c r="P40" s="85"/>
      <c r="Q40" s="85"/>
      <c r="AJ40" s="420" t="s">
        <v>2344</v>
      </c>
      <c r="AK40" s="500" t="s">
        <v>2396</v>
      </c>
      <c r="AL40" s="243">
        <v>0.56999999999999995</v>
      </c>
      <c r="AM40" s="440" t="s">
        <v>2363</v>
      </c>
      <c r="AN40" s="210">
        <v>40956</v>
      </c>
    </row>
    <row r="41" spans="1:40">
      <c r="A41" s="451" t="s">
        <v>674</v>
      </c>
      <c r="B41" s="84" t="s">
        <v>2279</v>
      </c>
      <c r="C41" s="437">
        <v>45</v>
      </c>
      <c r="D41" s="437"/>
      <c r="E41" s="437"/>
      <c r="F41" s="437"/>
      <c r="G41" s="437">
        <v>45</v>
      </c>
      <c r="H41" s="437"/>
      <c r="I41" s="437"/>
      <c r="J41" s="420"/>
      <c r="K41" s="437"/>
      <c r="L41" s="420"/>
      <c r="M41" s="437"/>
      <c r="N41" s="437"/>
      <c r="O41" s="454"/>
      <c r="P41" s="85"/>
      <c r="Q41" s="85"/>
      <c r="S41" s="490" t="s">
        <v>771</v>
      </c>
      <c r="T41" s="491" t="s">
        <v>678</v>
      </c>
      <c r="AJ41" s="420" t="s">
        <v>2344</v>
      </c>
      <c r="AK41" s="112" t="s">
        <v>2345</v>
      </c>
      <c r="AL41" s="243">
        <v>8.8550000000000004</v>
      </c>
      <c r="AM41" s="440" t="s">
        <v>2346</v>
      </c>
      <c r="AN41" s="210">
        <v>40954</v>
      </c>
    </row>
    <row r="42" spans="1:40">
      <c r="A42" s="451" t="s">
        <v>674</v>
      </c>
      <c r="B42" s="437" t="s">
        <v>2280</v>
      </c>
      <c r="C42" s="437">
        <v>63</v>
      </c>
      <c r="D42" s="437"/>
      <c r="E42" s="437"/>
      <c r="F42" s="437">
        <v>13</v>
      </c>
      <c r="G42" s="420">
        <v>50</v>
      </c>
      <c r="H42" s="437"/>
      <c r="I42" s="437"/>
      <c r="J42" s="437"/>
      <c r="K42" s="437"/>
      <c r="L42" s="437"/>
      <c r="M42" s="437"/>
      <c r="N42" s="437"/>
      <c r="O42" s="406"/>
      <c r="P42" s="85"/>
      <c r="Q42" s="85"/>
      <c r="S42" s="487" t="s">
        <v>124</v>
      </c>
      <c r="T42" s="271">
        <v>2</v>
      </c>
      <c r="V42" s="465"/>
      <c r="W42" s="469"/>
      <c r="X42" s="470"/>
      <c r="AJ42" s="420" t="s">
        <v>2344</v>
      </c>
      <c r="AK42" s="112" t="s">
        <v>2353</v>
      </c>
      <c r="AL42" s="243">
        <v>1.02</v>
      </c>
      <c r="AM42" s="440" t="s">
        <v>2354</v>
      </c>
      <c r="AN42" s="210">
        <v>40954</v>
      </c>
    </row>
    <row r="43" spans="1:40">
      <c r="A43" s="451" t="s">
        <v>674</v>
      </c>
      <c r="B43" s="437" t="s">
        <v>1226</v>
      </c>
      <c r="C43" s="437">
        <v>103</v>
      </c>
      <c r="D43" s="437"/>
      <c r="E43" s="437"/>
      <c r="F43" s="437"/>
      <c r="G43" s="437">
        <v>103</v>
      </c>
      <c r="H43" s="437"/>
      <c r="I43" s="437"/>
      <c r="J43" s="437"/>
      <c r="K43" s="437"/>
      <c r="L43" s="437"/>
      <c r="M43" s="437"/>
      <c r="N43" s="437"/>
      <c r="O43" s="406"/>
      <c r="P43" s="85"/>
      <c r="Q43" s="85"/>
      <c r="S43" s="271" t="s">
        <v>10</v>
      </c>
      <c r="T43" s="271">
        <v>32</v>
      </c>
      <c r="W43" s="445"/>
      <c r="X43" s="445"/>
      <c r="AJ43" s="420" t="s">
        <v>2344</v>
      </c>
      <c r="AK43" s="114" t="s">
        <v>2358</v>
      </c>
      <c r="AL43" s="243">
        <v>0.03</v>
      </c>
      <c r="AM43" s="440" t="s">
        <v>2354</v>
      </c>
      <c r="AN43" s="210">
        <v>40954</v>
      </c>
    </row>
    <row r="44" spans="1:40">
      <c r="A44" s="451" t="s">
        <v>674</v>
      </c>
      <c r="B44" s="437" t="s">
        <v>1225</v>
      </c>
      <c r="C44" s="437">
        <v>5</v>
      </c>
      <c r="D44" s="437"/>
      <c r="E44" s="437"/>
      <c r="F44" s="437"/>
      <c r="G44" s="420"/>
      <c r="H44" s="437"/>
      <c r="I44" s="437"/>
      <c r="J44" s="437">
        <v>2</v>
      </c>
      <c r="K44" s="437"/>
      <c r="L44" s="437">
        <v>3</v>
      </c>
      <c r="M44" s="437"/>
      <c r="N44" s="437"/>
      <c r="O44" s="406"/>
      <c r="P44" s="85"/>
      <c r="Q44" s="85"/>
      <c r="S44" s="271" t="s">
        <v>1029</v>
      </c>
      <c r="T44" s="271">
        <v>1</v>
      </c>
      <c r="W44" s="445"/>
      <c r="X44" s="445"/>
      <c r="AJ44" s="420" t="s">
        <v>2344</v>
      </c>
      <c r="AK44" s="114" t="s">
        <v>2384</v>
      </c>
      <c r="AL44" s="243">
        <v>1.69</v>
      </c>
      <c r="AM44" s="440" t="s">
        <v>2383</v>
      </c>
      <c r="AN44" s="210">
        <v>40963</v>
      </c>
    </row>
    <row r="45" spans="1:40">
      <c r="A45" s="453" t="s">
        <v>674</v>
      </c>
      <c r="B45" s="244" t="s">
        <v>2281</v>
      </c>
      <c r="C45" s="437">
        <v>1</v>
      </c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  <c r="O45" s="406">
        <v>1</v>
      </c>
      <c r="P45" s="85"/>
      <c r="Q45" s="85"/>
      <c r="S45" s="271" t="s">
        <v>147</v>
      </c>
      <c r="T45" s="271">
        <v>39</v>
      </c>
      <c r="W45" s="445"/>
      <c r="X45" s="445"/>
      <c r="AJ45" s="420" t="s">
        <v>196</v>
      </c>
      <c r="AK45" s="114" t="s">
        <v>2371</v>
      </c>
      <c r="AL45" s="243">
        <v>2.5000000000000001E-2</v>
      </c>
      <c r="AM45" s="440" t="s">
        <v>2372</v>
      </c>
      <c r="AN45" s="210">
        <v>40959</v>
      </c>
    </row>
    <row r="46" spans="1:40">
      <c r="A46" s="453" t="s">
        <v>674</v>
      </c>
      <c r="B46" s="244" t="s">
        <v>2282</v>
      </c>
      <c r="C46" s="437">
        <v>40</v>
      </c>
      <c r="D46" s="437"/>
      <c r="E46" s="437"/>
      <c r="F46" s="437"/>
      <c r="G46" s="437">
        <v>28</v>
      </c>
      <c r="H46" s="437"/>
      <c r="I46" s="437"/>
      <c r="J46" s="437"/>
      <c r="K46" s="437"/>
      <c r="L46" s="437"/>
      <c r="M46" s="437"/>
      <c r="N46" s="437"/>
      <c r="O46" s="406">
        <v>12</v>
      </c>
      <c r="P46" s="85"/>
      <c r="Q46" s="85"/>
      <c r="S46" s="485" t="s">
        <v>401</v>
      </c>
      <c r="T46" s="486">
        <v>6</v>
      </c>
      <c r="U46" s="445"/>
      <c r="W46" s="445"/>
      <c r="X46" s="445"/>
      <c r="AJ46" s="420" t="s">
        <v>153</v>
      </c>
      <c r="AK46" s="500" t="s">
        <v>2397</v>
      </c>
      <c r="AL46" s="243">
        <v>0.4</v>
      </c>
      <c r="AM46" s="440" t="s">
        <v>1061</v>
      </c>
      <c r="AN46" s="210">
        <v>40967</v>
      </c>
    </row>
    <row r="47" spans="1:40">
      <c r="A47" s="453" t="s">
        <v>674</v>
      </c>
      <c r="B47" s="244" t="s">
        <v>1283</v>
      </c>
      <c r="C47" s="437">
        <v>31</v>
      </c>
      <c r="D47" s="437"/>
      <c r="E47" s="437"/>
      <c r="F47" s="437">
        <v>31</v>
      </c>
      <c r="G47" s="437"/>
      <c r="H47" s="437"/>
      <c r="I47" s="437"/>
      <c r="J47" s="437"/>
      <c r="K47" s="437"/>
      <c r="L47" s="437"/>
      <c r="M47" s="437"/>
      <c r="N47" s="437"/>
      <c r="O47" s="406"/>
      <c r="P47" s="85"/>
      <c r="Q47" s="85"/>
      <c r="S47" s="271" t="s">
        <v>2068</v>
      </c>
      <c r="T47" s="271">
        <v>4</v>
      </c>
      <c r="U47" s="471"/>
      <c r="W47" s="445"/>
      <c r="X47" s="445"/>
      <c r="AJ47" s="420" t="s">
        <v>171</v>
      </c>
      <c r="AK47" s="114" t="s">
        <v>2230</v>
      </c>
      <c r="AL47" s="243">
        <v>1.52</v>
      </c>
      <c r="AM47" s="440" t="s">
        <v>2326</v>
      </c>
      <c r="AN47" s="210">
        <v>40947</v>
      </c>
    </row>
    <row r="48" spans="1:40">
      <c r="A48" s="453" t="s">
        <v>674</v>
      </c>
      <c r="B48" s="244" t="s">
        <v>2283</v>
      </c>
      <c r="C48" s="437">
        <v>6</v>
      </c>
      <c r="D48" s="437"/>
      <c r="E48" s="437"/>
      <c r="F48" s="437"/>
      <c r="G48" s="437"/>
      <c r="H48" s="437"/>
      <c r="I48" s="437"/>
      <c r="J48" s="437"/>
      <c r="K48" s="437"/>
      <c r="L48" s="437">
        <v>6</v>
      </c>
      <c r="M48" s="437"/>
      <c r="N48" s="437"/>
      <c r="O48" s="406"/>
      <c r="P48" s="85"/>
      <c r="Q48" s="85"/>
      <c r="S48" s="271" t="s">
        <v>1751</v>
      </c>
      <c r="T48" s="271">
        <v>14</v>
      </c>
      <c r="W48" s="445"/>
      <c r="X48" s="445"/>
      <c r="AJ48" s="420" t="s">
        <v>1468</v>
      </c>
      <c r="AK48" s="500" t="s">
        <v>2398</v>
      </c>
      <c r="AL48" s="243">
        <v>0.16</v>
      </c>
      <c r="AM48" s="440" t="s">
        <v>2322</v>
      </c>
      <c r="AN48" s="210">
        <v>40946</v>
      </c>
    </row>
    <row r="49" spans="1:40">
      <c r="A49" s="453" t="s">
        <v>674</v>
      </c>
      <c r="B49" s="244" t="s">
        <v>2284</v>
      </c>
      <c r="C49" s="437">
        <v>13</v>
      </c>
      <c r="D49" s="437"/>
      <c r="E49" s="437"/>
      <c r="F49" s="437"/>
      <c r="G49" s="437"/>
      <c r="H49" s="437"/>
      <c r="I49" s="437"/>
      <c r="J49" s="437"/>
      <c r="K49" s="437"/>
      <c r="L49" s="437">
        <v>13</v>
      </c>
      <c r="M49" s="420"/>
      <c r="N49" s="420"/>
      <c r="O49" s="406"/>
      <c r="P49" s="85"/>
      <c r="Q49" s="85"/>
      <c r="S49" s="271" t="s">
        <v>166</v>
      </c>
      <c r="T49" s="271">
        <v>36</v>
      </c>
      <c r="W49" s="445"/>
      <c r="X49" s="445"/>
      <c r="AJ49" s="420" t="s">
        <v>1468</v>
      </c>
      <c r="AK49" s="500" t="s">
        <v>2398</v>
      </c>
      <c r="AL49" s="243">
        <v>0.38</v>
      </c>
      <c r="AM49" s="440" t="s">
        <v>2332</v>
      </c>
      <c r="AN49" s="210">
        <v>40947</v>
      </c>
    </row>
    <row r="50" spans="1:40">
      <c r="A50" s="453" t="s">
        <v>674</v>
      </c>
      <c r="B50" s="244" t="s">
        <v>2285</v>
      </c>
      <c r="C50" s="437">
        <v>14</v>
      </c>
      <c r="D50" s="437"/>
      <c r="E50" s="437"/>
      <c r="F50" s="437"/>
      <c r="G50" s="437"/>
      <c r="H50" s="437"/>
      <c r="I50" s="437"/>
      <c r="J50" s="437"/>
      <c r="K50" s="437"/>
      <c r="L50" s="437">
        <v>14</v>
      </c>
      <c r="M50" s="437"/>
      <c r="N50" s="437"/>
      <c r="O50" s="406"/>
      <c r="P50" s="85"/>
      <c r="Q50" s="85"/>
      <c r="S50" s="271" t="s">
        <v>95</v>
      </c>
      <c r="T50" s="271">
        <v>227</v>
      </c>
      <c r="W50" s="445"/>
      <c r="X50" s="445"/>
      <c r="AJ50" s="420" t="s">
        <v>1468</v>
      </c>
      <c r="AK50" s="500" t="s">
        <v>2398</v>
      </c>
      <c r="AL50" s="243">
        <v>1.48</v>
      </c>
      <c r="AM50" s="440" t="s">
        <v>1061</v>
      </c>
      <c r="AN50" s="210">
        <v>40952</v>
      </c>
    </row>
    <row r="51" spans="1:40">
      <c r="A51" s="451" t="s">
        <v>674</v>
      </c>
      <c r="B51" s="245" t="s">
        <v>112</v>
      </c>
      <c r="C51" s="437">
        <v>3</v>
      </c>
      <c r="D51" s="437"/>
      <c r="E51" s="437"/>
      <c r="F51" s="437"/>
      <c r="G51" s="420">
        <v>3</v>
      </c>
      <c r="H51" s="437"/>
      <c r="I51" s="437"/>
      <c r="J51" s="437"/>
      <c r="K51" s="437"/>
      <c r="L51" s="437"/>
      <c r="M51" s="437"/>
      <c r="N51" s="437"/>
      <c r="O51" s="406"/>
      <c r="P51" s="85"/>
      <c r="Q51" s="85"/>
      <c r="S51" s="485" t="s">
        <v>1577</v>
      </c>
      <c r="T51" s="486">
        <v>21</v>
      </c>
      <c r="U51" s="445"/>
      <c r="V51" s="445"/>
      <c r="W51" s="445"/>
      <c r="X51" s="445"/>
      <c r="AJ51" s="420" t="s">
        <v>285</v>
      </c>
      <c r="AK51" s="114" t="s">
        <v>2327</v>
      </c>
      <c r="AL51" s="243">
        <v>0.16500000000000001</v>
      </c>
      <c r="AM51" s="440" t="s">
        <v>2328</v>
      </c>
      <c r="AN51" s="210">
        <v>40948</v>
      </c>
    </row>
    <row r="52" spans="1:40">
      <c r="A52" s="451" t="s">
        <v>674</v>
      </c>
      <c r="B52" s="245" t="s">
        <v>2250</v>
      </c>
      <c r="C52" s="437">
        <v>3</v>
      </c>
      <c r="D52" s="437"/>
      <c r="E52" s="437"/>
      <c r="F52" s="437">
        <v>3</v>
      </c>
      <c r="G52" s="420"/>
      <c r="H52" s="437"/>
      <c r="I52" s="437"/>
      <c r="J52" s="437"/>
      <c r="K52" s="437"/>
      <c r="L52" s="437"/>
      <c r="M52" s="437"/>
      <c r="N52" s="437"/>
      <c r="O52" s="406"/>
      <c r="P52" s="85"/>
      <c r="Q52" s="85"/>
      <c r="S52" s="485" t="s">
        <v>143</v>
      </c>
      <c r="T52" s="486">
        <v>44</v>
      </c>
      <c r="U52" s="445"/>
      <c r="V52" s="445"/>
      <c r="W52" s="445"/>
      <c r="X52" s="445"/>
      <c r="AJ52" s="420" t="s">
        <v>285</v>
      </c>
      <c r="AK52" s="114" t="s">
        <v>2327</v>
      </c>
      <c r="AL52" s="243">
        <v>1.3</v>
      </c>
      <c r="AM52" s="440" t="s">
        <v>2367</v>
      </c>
      <c r="AN52" s="210">
        <v>40956</v>
      </c>
    </row>
    <row r="53" spans="1:40">
      <c r="A53" s="453" t="s">
        <v>674</v>
      </c>
      <c r="B53" s="244" t="s">
        <v>2286</v>
      </c>
      <c r="C53" s="437">
        <v>15</v>
      </c>
      <c r="D53" s="437"/>
      <c r="E53" s="437"/>
      <c r="F53" s="437"/>
      <c r="G53" s="437">
        <v>15</v>
      </c>
      <c r="H53" s="437"/>
      <c r="I53" s="437"/>
      <c r="J53" s="437"/>
      <c r="K53" s="437"/>
      <c r="L53" s="437"/>
      <c r="M53" s="437"/>
      <c r="N53" s="437"/>
      <c r="O53" s="406"/>
      <c r="P53" s="85"/>
      <c r="Q53" s="85"/>
      <c r="S53" s="485" t="s">
        <v>101</v>
      </c>
      <c r="T53" s="486">
        <v>22</v>
      </c>
      <c r="U53" s="445"/>
      <c r="V53" s="445"/>
      <c r="W53" s="445"/>
      <c r="X53" s="445"/>
      <c r="AJ53" s="420" t="s">
        <v>137</v>
      </c>
      <c r="AK53" s="114" t="s">
        <v>2129</v>
      </c>
      <c r="AL53" s="243">
        <v>0.53</v>
      </c>
      <c r="AM53" s="420" t="s">
        <v>1061</v>
      </c>
      <c r="AN53" s="210">
        <v>40947</v>
      </c>
    </row>
    <row r="54" spans="1:40">
      <c r="A54" s="451" t="s">
        <v>674</v>
      </c>
      <c r="B54" s="437" t="s">
        <v>1287</v>
      </c>
      <c r="C54" s="437">
        <v>18</v>
      </c>
      <c r="D54" s="437"/>
      <c r="E54" s="437"/>
      <c r="F54" s="437"/>
      <c r="G54" s="437">
        <v>18</v>
      </c>
      <c r="H54" s="437"/>
      <c r="I54" s="437"/>
      <c r="J54" s="437"/>
      <c r="K54" s="437"/>
      <c r="L54" s="437"/>
      <c r="M54" s="437"/>
      <c r="N54" s="437"/>
      <c r="O54" s="406"/>
      <c r="P54" s="85"/>
      <c r="Q54" s="85"/>
      <c r="S54" s="485" t="s">
        <v>161</v>
      </c>
      <c r="T54" s="486">
        <v>2</v>
      </c>
      <c r="U54" s="445"/>
      <c r="V54" s="445"/>
      <c r="W54" s="445"/>
      <c r="X54" s="445"/>
      <c r="AJ54" s="420" t="s">
        <v>137</v>
      </c>
      <c r="AK54" s="114" t="s">
        <v>2129</v>
      </c>
      <c r="AL54" s="243">
        <v>0.14000000000000001</v>
      </c>
      <c r="AM54" s="440" t="s">
        <v>1061</v>
      </c>
      <c r="AN54" s="210">
        <v>40949</v>
      </c>
    </row>
    <row r="55" spans="1:40">
      <c r="A55" s="451" t="s">
        <v>674</v>
      </c>
      <c r="B55" s="244" t="s">
        <v>2287</v>
      </c>
      <c r="C55" s="437">
        <v>23</v>
      </c>
      <c r="D55" s="437"/>
      <c r="E55" s="437"/>
      <c r="F55" s="437"/>
      <c r="G55" s="420">
        <v>6</v>
      </c>
      <c r="H55" s="437"/>
      <c r="I55" s="437"/>
      <c r="J55" s="437">
        <v>6</v>
      </c>
      <c r="K55" s="437"/>
      <c r="L55" s="437">
        <v>11</v>
      </c>
      <c r="M55" s="437"/>
      <c r="N55" s="437"/>
      <c r="O55" s="406"/>
      <c r="P55" s="85"/>
      <c r="Q55" s="85"/>
      <c r="S55" s="485" t="s">
        <v>106</v>
      </c>
      <c r="T55" s="486">
        <v>6</v>
      </c>
      <c r="U55" s="445"/>
      <c r="V55" s="445"/>
      <c r="W55" s="445"/>
      <c r="X55" s="445"/>
      <c r="AJ55" s="420" t="s">
        <v>137</v>
      </c>
      <c r="AK55" s="112" t="s">
        <v>350</v>
      </c>
      <c r="AL55" s="243">
        <v>6.8</v>
      </c>
      <c r="AM55" s="440" t="s">
        <v>2365</v>
      </c>
      <c r="AN55" s="210">
        <v>40956</v>
      </c>
    </row>
    <row r="56" spans="1:40" ht="15.75" thickBot="1">
      <c r="A56" s="451" t="s">
        <v>674</v>
      </c>
      <c r="B56" s="244" t="s">
        <v>2288</v>
      </c>
      <c r="C56" s="437">
        <v>33</v>
      </c>
      <c r="D56" s="437"/>
      <c r="E56" s="437"/>
      <c r="F56" s="437"/>
      <c r="G56" s="420"/>
      <c r="H56" s="437"/>
      <c r="I56" s="437"/>
      <c r="J56" s="437"/>
      <c r="K56" s="437"/>
      <c r="L56" s="420">
        <v>33</v>
      </c>
      <c r="M56" s="437"/>
      <c r="N56" s="437"/>
      <c r="O56" s="406"/>
      <c r="P56" s="85"/>
      <c r="Q56" s="85"/>
      <c r="S56" s="488" t="s">
        <v>97</v>
      </c>
      <c r="T56" s="489">
        <v>92</v>
      </c>
      <c r="U56" s="445"/>
      <c r="V56" s="445"/>
      <c r="W56" s="445"/>
      <c r="X56" s="445"/>
      <c r="AJ56" s="420" t="s">
        <v>137</v>
      </c>
      <c r="AK56" s="112" t="s">
        <v>350</v>
      </c>
      <c r="AL56" s="243">
        <v>2.42</v>
      </c>
      <c r="AM56" s="440" t="s">
        <v>2365</v>
      </c>
      <c r="AN56" s="210">
        <v>40959</v>
      </c>
    </row>
    <row r="57" spans="1:40">
      <c r="A57" s="451" t="s">
        <v>674</v>
      </c>
      <c r="B57" s="244" t="s">
        <v>2289</v>
      </c>
      <c r="C57" s="437">
        <v>4</v>
      </c>
      <c r="D57" s="437"/>
      <c r="E57" s="437"/>
      <c r="F57" s="437"/>
      <c r="G57" s="420"/>
      <c r="H57" s="437"/>
      <c r="I57" s="437"/>
      <c r="J57" s="437"/>
      <c r="K57" s="437"/>
      <c r="L57" s="437">
        <v>4</v>
      </c>
      <c r="M57" s="437"/>
      <c r="N57" s="437"/>
      <c r="O57" s="406"/>
      <c r="P57" s="85"/>
      <c r="Q57" s="85"/>
      <c r="AJ57" s="420" t="s">
        <v>137</v>
      </c>
      <c r="AK57" s="114" t="s">
        <v>2334</v>
      </c>
      <c r="AL57" s="243">
        <v>0.1</v>
      </c>
      <c r="AM57" s="440" t="s">
        <v>2335</v>
      </c>
      <c r="AN57" s="354" t="s">
        <v>2336</v>
      </c>
    </row>
    <row r="58" spans="1:40">
      <c r="A58" s="453" t="s">
        <v>674</v>
      </c>
      <c r="B58" s="244" t="s">
        <v>2233</v>
      </c>
      <c r="C58" s="437">
        <v>198</v>
      </c>
      <c r="D58" s="437"/>
      <c r="E58" s="437"/>
      <c r="F58" s="437">
        <v>14</v>
      </c>
      <c r="G58" s="437">
        <v>145</v>
      </c>
      <c r="H58" s="437"/>
      <c r="I58" s="437"/>
      <c r="J58" s="437"/>
      <c r="K58" s="437"/>
      <c r="L58" s="437">
        <v>39</v>
      </c>
      <c r="M58" s="437"/>
      <c r="N58" s="437"/>
      <c r="O58" s="406"/>
      <c r="P58" s="85"/>
      <c r="Q58" s="85"/>
      <c r="AJ58" s="420" t="s">
        <v>137</v>
      </c>
      <c r="AK58" s="114" t="s">
        <v>1505</v>
      </c>
      <c r="AL58" s="243">
        <v>0.7</v>
      </c>
      <c r="AM58" s="440" t="s">
        <v>1061</v>
      </c>
      <c r="AN58" s="210">
        <v>40953</v>
      </c>
    </row>
    <row r="59" spans="1:40">
      <c r="A59" s="451" t="s">
        <v>674</v>
      </c>
      <c r="B59" s="245" t="s">
        <v>2290</v>
      </c>
      <c r="C59" s="437">
        <v>75</v>
      </c>
      <c r="D59" s="437"/>
      <c r="E59" s="437"/>
      <c r="F59" s="437"/>
      <c r="G59" s="437">
        <v>23</v>
      </c>
      <c r="H59" s="437"/>
      <c r="I59" s="437"/>
      <c r="J59" s="437"/>
      <c r="K59" s="437"/>
      <c r="L59" s="437">
        <v>49</v>
      </c>
      <c r="M59" s="437"/>
      <c r="N59" s="437"/>
      <c r="O59" s="406">
        <v>3</v>
      </c>
      <c r="P59" s="85"/>
      <c r="Q59" s="85"/>
      <c r="AJ59" s="420" t="s">
        <v>137</v>
      </c>
      <c r="AK59" s="112" t="s">
        <v>2333</v>
      </c>
      <c r="AL59" s="243">
        <v>1.26</v>
      </c>
      <c r="AM59" s="440" t="s">
        <v>2383</v>
      </c>
      <c r="AN59" s="210">
        <v>40962</v>
      </c>
    </row>
    <row r="60" spans="1:40">
      <c r="A60" s="451" t="s">
        <v>676</v>
      </c>
      <c r="B60" s="245" t="s">
        <v>2291</v>
      </c>
      <c r="C60" s="437">
        <v>19</v>
      </c>
      <c r="D60" s="437"/>
      <c r="E60" s="437"/>
      <c r="F60" s="437"/>
      <c r="G60" s="437">
        <v>19</v>
      </c>
      <c r="H60" s="437"/>
      <c r="I60" s="437"/>
      <c r="J60" s="437"/>
      <c r="K60" s="437"/>
      <c r="L60" s="437"/>
      <c r="M60" s="437"/>
      <c r="N60" s="437"/>
      <c r="O60" s="406"/>
      <c r="P60" s="85"/>
      <c r="Q60" s="85"/>
      <c r="AJ60" s="440" t="s">
        <v>137</v>
      </c>
      <c r="AK60" s="501" t="s">
        <v>2399</v>
      </c>
      <c r="AL60" s="271">
        <v>2</v>
      </c>
      <c r="AM60" s="440" t="s">
        <v>2307</v>
      </c>
      <c r="AN60" s="210">
        <v>40946</v>
      </c>
    </row>
    <row r="61" spans="1:40">
      <c r="A61" s="451" t="s">
        <v>676</v>
      </c>
      <c r="B61" s="243" t="s">
        <v>2292</v>
      </c>
      <c r="C61" s="437">
        <v>2</v>
      </c>
      <c r="D61" s="437"/>
      <c r="E61" s="437"/>
      <c r="F61" s="437"/>
      <c r="G61" s="437"/>
      <c r="H61" s="437"/>
      <c r="I61" s="437"/>
      <c r="J61" s="437">
        <v>2</v>
      </c>
      <c r="K61" s="437"/>
      <c r="L61" s="437"/>
      <c r="M61" s="437"/>
      <c r="N61" s="437"/>
      <c r="O61" s="406"/>
      <c r="Q61" s="85"/>
      <c r="AJ61" s="420" t="s">
        <v>137</v>
      </c>
      <c r="AK61" s="500" t="s">
        <v>2399</v>
      </c>
      <c r="AL61" s="243">
        <v>1.56</v>
      </c>
      <c r="AM61" s="420" t="s">
        <v>2319</v>
      </c>
      <c r="AN61" s="210">
        <v>40947</v>
      </c>
    </row>
    <row r="62" spans="1:40">
      <c r="A62" s="451" t="s">
        <v>676</v>
      </c>
      <c r="B62" s="245" t="s">
        <v>2293</v>
      </c>
      <c r="C62" s="437">
        <v>130</v>
      </c>
      <c r="D62" s="437"/>
      <c r="E62" s="437"/>
      <c r="F62" s="437"/>
      <c r="G62" s="437"/>
      <c r="H62" s="437"/>
      <c r="I62" s="437"/>
      <c r="J62" s="437"/>
      <c r="K62" s="437"/>
      <c r="L62" s="420">
        <v>130</v>
      </c>
      <c r="M62" s="437"/>
      <c r="N62" s="437"/>
      <c r="O62" s="406"/>
      <c r="P62" s="85"/>
      <c r="Q62" s="85"/>
      <c r="AJ62" s="440" t="s">
        <v>1821</v>
      </c>
      <c r="AK62" s="113" t="s">
        <v>1822</v>
      </c>
      <c r="AL62" s="271">
        <v>8.9</v>
      </c>
      <c r="AM62" s="440" t="s">
        <v>2308</v>
      </c>
      <c r="AN62" s="210">
        <v>40946</v>
      </c>
    </row>
    <row r="63" spans="1:40">
      <c r="A63" s="451" t="s">
        <v>676</v>
      </c>
      <c r="B63" s="446" t="s">
        <v>2246</v>
      </c>
      <c r="C63" s="437">
        <v>34</v>
      </c>
      <c r="D63" s="437"/>
      <c r="E63" s="437"/>
      <c r="F63" s="437"/>
      <c r="G63" s="437"/>
      <c r="H63" s="437"/>
      <c r="I63" s="175"/>
      <c r="J63" s="437"/>
      <c r="K63" s="445">
        <v>19</v>
      </c>
      <c r="L63" s="445">
        <v>15</v>
      </c>
      <c r="M63" s="437"/>
      <c r="N63" s="437"/>
      <c r="O63" s="406"/>
      <c r="P63" s="85"/>
      <c r="Q63" s="85"/>
      <c r="AJ63" s="420" t="s">
        <v>838</v>
      </c>
      <c r="AK63" s="114" t="s">
        <v>2376</v>
      </c>
      <c r="AL63" s="243">
        <v>1.45</v>
      </c>
      <c r="AM63" s="440" t="s">
        <v>2377</v>
      </c>
      <c r="AN63" s="210">
        <v>40959</v>
      </c>
    </row>
    <row r="64" spans="1:40">
      <c r="A64" s="451" t="s">
        <v>676</v>
      </c>
      <c r="B64" s="446" t="s">
        <v>2256</v>
      </c>
      <c r="C64" s="437">
        <v>2</v>
      </c>
      <c r="D64" s="437"/>
      <c r="E64" s="437"/>
      <c r="F64" s="437"/>
      <c r="G64" s="437"/>
      <c r="H64" s="437"/>
      <c r="I64" s="175"/>
      <c r="J64" s="437"/>
      <c r="K64" s="445">
        <v>2</v>
      </c>
      <c r="L64" s="445"/>
      <c r="M64" s="437"/>
      <c r="N64" s="437"/>
      <c r="O64" s="406"/>
      <c r="P64" s="85"/>
      <c r="Q64" s="85"/>
      <c r="AJ64" s="420" t="s">
        <v>158</v>
      </c>
      <c r="AK64" s="112" t="s">
        <v>2333</v>
      </c>
      <c r="AL64" s="243">
        <v>0.01</v>
      </c>
      <c r="AM64" s="440" t="s">
        <v>1061</v>
      </c>
      <c r="AN64" s="210">
        <v>40947</v>
      </c>
    </row>
    <row r="65" spans="1:40">
      <c r="A65" s="451" t="s">
        <v>676</v>
      </c>
      <c r="B65" s="244" t="s">
        <v>2251</v>
      </c>
      <c r="C65" s="437">
        <v>36</v>
      </c>
      <c r="D65" s="437"/>
      <c r="E65" s="437"/>
      <c r="F65" s="437"/>
      <c r="G65" s="437"/>
      <c r="H65" s="437"/>
      <c r="I65" s="437"/>
      <c r="J65" s="437"/>
      <c r="K65" s="437"/>
      <c r="L65" s="437">
        <v>36</v>
      </c>
      <c r="M65" s="437"/>
      <c r="N65" s="437"/>
      <c r="O65" s="406"/>
      <c r="P65" s="85"/>
      <c r="Q65" s="85"/>
      <c r="AJ65" s="420" t="s">
        <v>114</v>
      </c>
      <c r="AK65" s="114" t="s">
        <v>1819</v>
      </c>
      <c r="AL65" s="243">
        <v>0.32500000000000001</v>
      </c>
      <c r="AM65" s="420" t="s">
        <v>2310</v>
      </c>
      <c r="AN65" s="210">
        <v>40945</v>
      </c>
    </row>
    <row r="66" spans="1:40">
      <c r="A66" s="451" t="s">
        <v>676</v>
      </c>
      <c r="B66" s="244" t="s">
        <v>2294</v>
      </c>
      <c r="C66" s="437">
        <v>47</v>
      </c>
      <c r="D66" s="437"/>
      <c r="E66" s="437"/>
      <c r="F66" s="437">
        <v>20</v>
      </c>
      <c r="G66" s="437"/>
      <c r="H66" s="437"/>
      <c r="I66" s="437"/>
      <c r="J66" s="437">
        <v>12</v>
      </c>
      <c r="K66" s="437"/>
      <c r="L66" s="437">
        <v>15</v>
      </c>
      <c r="M66" s="437"/>
      <c r="N66" s="437"/>
      <c r="O66" s="406"/>
      <c r="P66" s="85"/>
      <c r="Q66" s="85"/>
      <c r="AJ66" s="420" t="s">
        <v>114</v>
      </c>
      <c r="AK66" s="114" t="s">
        <v>1819</v>
      </c>
      <c r="AL66" s="243">
        <v>1</v>
      </c>
      <c r="AM66" s="420" t="s">
        <v>2321</v>
      </c>
      <c r="AN66" s="210">
        <v>40948</v>
      </c>
    </row>
    <row r="67" spans="1:40">
      <c r="A67" s="451" t="s">
        <v>676</v>
      </c>
      <c r="B67" s="245" t="s">
        <v>2295</v>
      </c>
      <c r="C67" s="437">
        <v>4</v>
      </c>
      <c r="D67" s="437"/>
      <c r="E67" s="437"/>
      <c r="F67" s="437"/>
      <c r="G67" s="437"/>
      <c r="H67" s="437"/>
      <c r="I67" s="437"/>
      <c r="J67" s="437"/>
      <c r="K67" s="437"/>
      <c r="L67" s="420">
        <v>4</v>
      </c>
      <c r="M67" s="437"/>
      <c r="N67" s="437"/>
      <c r="O67" s="406"/>
      <c r="P67" s="85"/>
      <c r="Q67" s="85"/>
      <c r="AJ67" s="420" t="s">
        <v>114</v>
      </c>
      <c r="AK67" s="114" t="s">
        <v>1955</v>
      </c>
      <c r="AL67" s="243">
        <v>7.0000000000000007E-2</v>
      </c>
      <c r="AM67" s="440" t="s">
        <v>2368</v>
      </c>
      <c r="AN67" s="210">
        <v>40956</v>
      </c>
    </row>
    <row r="68" spans="1:40">
      <c r="A68" s="451" t="s">
        <v>673</v>
      </c>
      <c r="B68" s="446" t="s">
        <v>2247</v>
      </c>
      <c r="C68" s="437">
        <v>29</v>
      </c>
      <c r="D68" s="437"/>
      <c r="E68" s="437"/>
      <c r="F68" s="437"/>
      <c r="G68" s="437"/>
      <c r="H68" s="437"/>
      <c r="I68" s="175"/>
      <c r="J68" s="437"/>
      <c r="K68" s="445">
        <v>27</v>
      </c>
      <c r="L68" s="445">
        <v>2</v>
      </c>
      <c r="M68" s="437"/>
      <c r="N68" s="437"/>
      <c r="O68" s="406"/>
      <c r="P68" s="85"/>
      <c r="Q68" s="85"/>
      <c r="AJ68" s="420" t="s">
        <v>249</v>
      </c>
      <c r="AK68" s="114" t="s">
        <v>1083</v>
      </c>
      <c r="AL68" s="243">
        <v>0.39</v>
      </c>
      <c r="AM68" s="420" t="s">
        <v>1061</v>
      </c>
      <c r="AN68" s="210">
        <v>40947</v>
      </c>
    </row>
    <row r="69" spans="1:40">
      <c r="A69" s="451" t="s">
        <v>673</v>
      </c>
      <c r="B69" s="271" t="s">
        <v>2296</v>
      </c>
      <c r="C69" s="437">
        <v>92</v>
      </c>
      <c r="D69" s="437"/>
      <c r="E69" s="437"/>
      <c r="F69" s="437"/>
      <c r="G69" s="437"/>
      <c r="H69" s="437"/>
      <c r="I69" s="437"/>
      <c r="J69" s="437">
        <v>3</v>
      </c>
      <c r="K69" s="437"/>
      <c r="L69" s="420">
        <v>62</v>
      </c>
      <c r="M69" s="437"/>
      <c r="N69" s="437"/>
      <c r="O69" s="454">
        <v>27</v>
      </c>
      <c r="P69" s="85"/>
      <c r="Q69" s="85"/>
      <c r="AJ69" s="420" t="s">
        <v>249</v>
      </c>
      <c r="AK69" s="114" t="s">
        <v>1083</v>
      </c>
      <c r="AL69" s="468">
        <v>5.54</v>
      </c>
      <c r="AM69" s="440" t="s">
        <v>2352</v>
      </c>
      <c r="AN69" s="210">
        <v>40954</v>
      </c>
    </row>
    <row r="70" spans="1:40">
      <c r="A70" s="453" t="s">
        <v>673</v>
      </c>
      <c r="B70" s="245" t="s">
        <v>2297</v>
      </c>
      <c r="C70" s="437">
        <v>47</v>
      </c>
      <c r="D70" s="437"/>
      <c r="E70" s="437"/>
      <c r="F70" s="437">
        <v>47</v>
      </c>
      <c r="G70" s="437"/>
      <c r="H70" s="437"/>
      <c r="I70" s="437"/>
      <c r="J70" s="437"/>
      <c r="K70" s="437"/>
      <c r="L70" s="420"/>
      <c r="M70" s="437"/>
      <c r="N70" s="437"/>
      <c r="O70" s="406"/>
      <c r="P70" s="85"/>
      <c r="Q70" s="85"/>
      <c r="AJ70" s="420" t="s">
        <v>249</v>
      </c>
      <c r="AK70" s="114" t="s">
        <v>1083</v>
      </c>
      <c r="AL70" s="243">
        <v>0.68</v>
      </c>
      <c r="AM70" s="440" t="s">
        <v>2381</v>
      </c>
      <c r="AN70" s="210">
        <v>40962</v>
      </c>
    </row>
    <row r="71" spans="1:40">
      <c r="A71" s="451" t="s">
        <v>673</v>
      </c>
      <c r="B71" s="245" t="s">
        <v>2298</v>
      </c>
      <c r="C71" s="437">
        <v>6</v>
      </c>
      <c r="D71" s="437"/>
      <c r="E71" s="437"/>
      <c r="F71" s="437"/>
      <c r="G71" s="437"/>
      <c r="H71" s="437"/>
      <c r="I71" s="420"/>
      <c r="J71" s="437">
        <v>6</v>
      </c>
      <c r="K71" s="437"/>
      <c r="L71" s="420"/>
      <c r="M71" s="437"/>
      <c r="N71" s="437"/>
      <c r="O71" s="454"/>
      <c r="P71" s="85"/>
      <c r="Q71" s="85"/>
      <c r="AJ71" s="420" t="s">
        <v>249</v>
      </c>
      <c r="AK71" s="114" t="s">
        <v>2355</v>
      </c>
      <c r="AL71" s="243">
        <v>0.23</v>
      </c>
      <c r="AM71" s="440" t="s">
        <v>2356</v>
      </c>
      <c r="AN71" s="210">
        <v>40954</v>
      </c>
    </row>
    <row r="72" spans="1:40" ht="15.75" thickBot="1">
      <c r="A72" s="455" t="s">
        <v>673</v>
      </c>
      <c r="B72" s="248" t="s">
        <v>2299</v>
      </c>
      <c r="C72" s="438">
        <v>1</v>
      </c>
      <c r="D72" s="438"/>
      <c r="E72" s="438"/>
      <c r="F72" s="438"/>
      <c r="G72" s="438"/>
      <c r="H72" s="438"/>
      <c r="I72" s="100"/>
      <c r="J72" s="438"/>
      <c r="K72" s="438"/>
      <c r="L72" s="100">
        <v>1</v>
      </c>
      <c r="M72" s="438"/>
      <c r="N72" s="438"/>
      <c r="O72" s="409"/>
      <c r="P72" s="85"/>
      <c r="Q72" s="85"/>
      <c r="S72" s="370"/>
      <c r="T72" s="370"/>
      <c r="U72" s="370"/>
      <c r="V72" s="370"/>
      <c r="W72" s="370"/>
      <c r="X72" s="370"/>
      <c r="Y72" s="370"/>
      <c r="Z72" s="370"/>
      <c r="AA72" s="370"/>
      <c r="AB72" s="370"/>
      <c r="AC72" s="370"/>
      <c r="AD72" s="370"/>
      <c r="AE72" s="370"/>
      <c r="AF72" s="370"/>
      <c r="AJ72" s="420" t="s">
        <v>249</v>
      </c>
      <c r="AK72" s="114" t="s">
        <v>2355</v>
      </c>
      <c r="AL72" s="243">
        <v>0.54500000000000004</v>
      </c>
      <c r="AM72" s="440" t="s">
        <v>2361</v>
      </c>
      <c r="AN72" s="210">
        <v>40956</v>
      </c>
    </row>
    <row r="73" spans="1:40" ht="15.75" thickBot="1">
      <c r="P73" s="85"/>
      <c r="Q73" s="85"/>
      <c r="S73" s="1020" t="s">
        <v>2392</v>
      </c>
      <c r="T73" s="1020"/>
      <c r="U73" s="1020"/>
      <c r="V73" s="1020"/>
      <c r="W73" s="1020"/>
      <c r="X73" s="1020"/>
      <c r="Y73" s="1020"/>
      <c r="Z73" s="1020"/>
      <c r="AA73" s="1020"/>
      <c r="AB73" s="1020"/>
      <c r="AC73" s="1020"/>
      <c r="AD73" s="1020"/>
      <c r="AE73" s="1020"/>
      <c r="AF73" s="1020"/>
      <c r="AJ73" s="420" t="s">
        <v>249</v>
      </c>
      <c r="AK73" s="114" t="s">
        <v>2389</v>
      </c>
      <c r="AL73" s="243">
        <v>1.89</v>
      </c>
      <c r="AM73" s="440" t="s">
        <v>1061</v>
      </c>
      <c r="AN73" s="210">
        <v>40967</v>
      </c>
    </row>
    <row r="74" spans="1:40" ht="15.75" thickBot="1">
      <c r="P74" s="85"/>
      <c r="Q74" s="85"/>
      <c r="S74" s="460" t="s">
        <v>0</v>
      </c>
      <c r="T74" s="460" t="s">
        <v>1</v>
      </c>
      <c r="U74" s="460" t="s">
        <v>7</v>
      </c>
      <c r="V74" s="460" t="s">
        <v>2</v>
      </c>
      <c r="W74" s="257" t="s">
        <v>257</v>
      </c>
      <c r="X74" s="257" t="s">
        <v>313</v>
      </c>
      <c r="Y74" s="257" t="s">
        <v>259</v>
      </c>
      <c r="Z74" s="257" t="s">
        <v>197</v>
      </c>
      <c r="AA74" s="257" t="s">
        <v>233</v>
      </c>
      <c r="AB74" s="257" t="s">
        <v>314</v>
      </c>
      <c r="AC74" s="257" t="s">
        <v>315</v>
      </c>
      <c r="AD74" s="257" t="s">
        <v>263</v>
      </c>
      <c r="AE74" s="257" t="s">
        <v>1498</v>
      </c>
      <c r="AF74" s="257" t="s">
        <v>1497</v>
      </c>
      <c r="AJ74" s="420" t="s">
        <v>249</v>
      </c>
      <c r="AK74" s="114" t="s">
        <v>1961</v>
      </c>
      <c r="AL74" s="243">
        <v>0.32500000000000001</v>
      </c>
      <c r="AM74" s="440" t="s">
        <v>1061</v>
      </c>
      <c r="AN74" s="210">
        <v>40955</v>
      </c>
    </row>
    <row r="75" spans="1:40">
      <c r="A75" s="457" t="s">
        <v>771</v>
      </c>
      <c r="B75" s="457" t="s">
        <v>678</v>
      </c>
      <c r="P75" s="85"/>
      <c r="Q75" s="85"/>
      <c r="S75" s="494" t="s">
        <v>1029</v>
      </c>
      <c r="T75" s="495" t="s">
        <v>1030</v>
      </c>
      <c r="U75" s="473">
        <v>1</v>
      </c>
      <c r="V75" s="475"/>
      <c r="W75" s="476"/>
      <c r="X75" s="476"/>
      <c r="Y75" s="476"/>
      <c r="Z75" s="476"/>
      <c r="AA75" s="476"/>
      <c r="AB75" s="476">
        <v>1</v>
      </c>
      <c r="AC75" s="476"/>
      <c r="AD75" s="476"/>
      <c r="AE75" s="477"/>
      <c r="AF75" s="477"/>
      <c r="AJ75" s="420" t="s">
        <v>1825</v>
      </c>
      <c r="AK75" s="500" t="s">
        <v>2400</v>
      </c>
      <c r="AL75" s="243">
        <v>2.13</v>
      </c>
      <c r="AM75" s="440" t="s">
        <v>2342</v>
      </c>
      <c r="AN75" s="210">
        <v>40952</v>
      </c>
    </row>
    <row r="76" spans="1:40">
      <c r="A76" s="3" t="s">
        <v>765</v>
      </c>
      <c r="B76" s="3">
        <v>66</v>
      </c>
      <c r="P76" s="85"/>
      <c r="Q76" s="85"/>
      <c r="S76" s="496" t="s">
        <v>147</v>
      </c>
      <c r="T76" s="492" t="s">
        <v>2096</v>
      </c>
      <c r="U76" s="346">
        <v>30</v>
      </c>
      <c r="V76" s="348"/>
      <c r="W76" s="348"/>
      <c r="X76" s="348"/>
      <c r="Y76" s="348"/>
      <c r="Z76" s="348"/>
      <c r="AA76" s="348"/>
      <c r="AB76" s="462"/>
      <c r="AC76" s="348"/>
      <c r="AD76" s="348">
        <v>30</v>
      </c>
      <c r="AE76" s="348"/>
      <c r="AF76" s="348"/>
      <c r="AJ76" s="420" t="s">
        <v>199</v>
      </c>
      <c r="AK76" s="114" t="s">
        <v>2348</v>
      </c>
      <c r="AL76" s="243">
        <v>0.37</v>
      </c>
      <c r="AM76" s="440" t="s">
        <v>2349</v>
      </c>
      <c r="AN76" s="210">
        <v>40953</v>
      </c>
    </row>
    <row r="77" spans="1:40">
      <c r="A77" s="3" t="s">
        <v>766</v>
      </c>
      <c r="B77" s="3">
        <v>26</v>
      </c>
      <c r="P77" s="85"/>
      <c r="Q77" s="85"/>
      <c r="S77" s="496" t="s">
        <v>2068</v>
      </c>
      <c r="T77" s="493" t="s">
        <v>2302</v>
      </c>
      <c r="U77" s="461">
        <v>4</v>
      </c>
      <c r="V77" s="348"/>
      <c r="W77" s="348"/>
      <c r="X77" s="348"/>
      <c r="Y77" s="348"/>
      <c r="Z77" s="348"/>
      <c r="AA77" s="348"/>
      <c r="AB77" s="462"/>
      <c r="AC77" s="348"/>
      <c r="AD77" s="348">
        <v>4</v>
      </c>
      <c r="AE77" s="348"/>
      <c r="AF77" s="348"/>
      <c r="AJ77" s="420" t="s">
        <v>199</v>
      </c>
      <c r="AK77" s="114" t="s">
        <v>2348</v>
      </c>
      <c r="AL77" s="243">
        <v>0.36</v>
      </c>
      <c r="AM77" s="440" t="s">
        <v>2350</v>
      </c>
      <c r="AN77" s="210">
        <v>40953</v>
      </c>
    </row>
    <row r="78" spans="1:40">
      <c r="A78" s="3" t="s">
        <v>2207</v>
      </c>
      <c r="B78" s="3">
        <v>6</v>
      </c>
      <c r="P78" s="85"/>
      <c r="Q78" s="85"/>
      <c r="S78" s="496" t="s">
        <v>1577</v>
      </c>
      <c r="T78" s="492" t="s">
        <v>1810</v>
      </c>
      <c r="U78" s="346">
        <v>1</v>
      </c>
      <c r="V78" s="348"/>
      <c r="W78" s="348"/>
      <c r="X78" s="348">
        <v>1</v>
      </c>
      <c r="Y78" s="348"/>
      <c r="Z78" s="348"/>
      <c r="AA78" s="348"/>
      <c r="AB78" s="462"/>
      <c r="AC78" s="348"/>
      <c r="AD78" s="348"/>
      <c r="AE78" s="348"/>
      <c r="AF78" s="348"/>
      <c r="AJ78" s="420" t="s">
        <v>199</v>
      </c>
      <c r="AK78" s="114" t="s">
        <v>2348</v>
      </c>
      <c r="AL78" s="243">
        <v>1.1000000000000001</v>
      </c>
      <c r="AM78" s="440" t="s">
        <v>2386</v>
      </c>
      <c r="AN78" s="210">
        <v>40963</v>
      </c>
    </row>
    <row r="79" spans="1:40">
      <c r="A79" s="3" t="s">
        <v>672</v>
      </c>
      <c r="B79" s="3">
        <v>988</v>
      </c>
      <c r="P79" s="85"/>
      <c r="Q79" s="85"/>
      <c r="S79" s="496" t="s">
        <v>143</v>
      </c>
      <c r="T79" s="492" t="s">
        <v>2390</v>
      </c>
      <c r="U79" s="346">
        <v>34</v>
      </c>
      <c r="V79" s="348"/>
      <c r="W79" s="348"/>
      <c r="X79" s="348"/>
      <c r="Y79" s="348"/>
      <c r="Z79" s="348"/>
      <c r="AA79" s="348"/>
      <c r="AB79" s="462"/>
      <c r="AC79" s="348"/>
      <c r="AD79" s="348">
        <v>34</v>
      </c>
      <c r="AE79" s="348"/>
      <c r="AF79" s="348"/>
      <c r="AJ79" s="420" t="s">
        <v>199</v>
      </c>
      <c r="AK79" s="114" t="s">
        <v>2227</v>
      </c>
      <c r="AL79" s="243">
        <v>4.82</v>
      </c>
      <c r="AM79" s="420" t="s">
        <v>2315</v>
      </c>
      <c r="AN79" s="210">
        <v>40945</v>
      </c>
    </row>
    <row r="80" spans="1:40">
      <c r="A80" s="3" t="s">
        <v>677</v>
      </c>
      <c r="B80" s="3">
        <v>130</v>
      </c>
      <c r="P80" s="85"/>
      <c r="Q80" s="85"/>
      <c r="S80" s="497" t="s">
        <v>674</v>
      </c>
      <c r="T80" s="493" t="s">
        <v>2252</v>
      </c>
      <c r="U80" s="459">
        <v>1</v>
      </c>
      <c r="V80" s="459"/>
      <c r="W80" s="459"/>
      <c r="X80" s="459"/>
      <c r="Y80" s="459"/>
      <c r="Z80" s="459"/>
      <c r="AA80" s="459"/>
      <c r="AB80" s="459"/>
      <c r="AC80" s="271">
        <v>1</v>
      </c>
      <c r="AD80" s="459"/>
      <c r="AE80" s="348"/>
      <c r="AF80" s="348"/>
      <c r="AJ80" s="420" t="s">
        <v>199</v>
      </c>
      <c r="AK80" s="114" t="s">
        <v>2227</v>
      </c>
      <c r="AL80" s="243">
        <v>5</v>
      </c>
      <c r="AM80" s="420" t="s">
        <v>2318</v>
      </c>
      <c r="AN80" s="210">
        <v>40948</v>
      </c>
    </row>
    <row r="81" spans="1:40">
      <c r="A81" s="3" t="s">
        <v>767</v>
      </c>
      <c r="B81" s="3">
        <v>26</v>
      </c>
      <c r="P81" s="85"/>
      <c r="Q81" s="85"/>
      <c r="S81" s="497" t="s">
        <v>674</v>
      </c>
      <c r="T81" s="493" t="s">
        <v>2253</v>
      </c>
      <c r="U81" s="459">
        <v>2</v>
      </c>
      <c r="V81" s="459"/>
      <c r="W81" s="459"/>
      <c r="X81" s="459"/>
      <c r="Y81" s="459"/>
      <c r="Z81" s="459"/>
      <c r="AA81" s="459"/>
      <c r="AB81" s="459"/>
      <c r="AC81" s="271">
        <v>1</v>
      </c>
      <c r="AD81" s="459"/>
      <c r="AE81" s="348"/>
      <c r="AF81" s="348"/>
      <c r="AJ81" s="420" t="s">
        <v>199</v>
      </c>
      <c r="AK81" s="114" t="s">
        <v>2359</v>
      </c>
      <c r="AL81" s="243">
        <v>7.95</v>
      </c>
      <c r="AM81" s="440" t="s">
        <v>2360</v>
      </c>
      <c r="AN81" s="210">
        <v>40955</v>
      </c>
    </row>
    <row r="82" spans="1:40">
      <c r="A82" s="3" t="s">
        <v>768</v>
      </c>
      <c r="B82" s="3">
        <v>12</v>
      </c>
      <c r="P82" s="85"/>
      <c r="Q82" s="85"/>
      <c r="S82" s="497" t="s">
        <v>674</v>
      </c>
      <c r="T82" s="493" t="s">
        <v>2254</v>
      </c>
      <c r="U82" s="459">
        <v>3</v>
      </c>
      <c r="V82" s="459"/>
      <c r="W82" s="459"/>
      <c r="X82" s="459"/>
      <c r="Y82" s="459"/>
      <c r="Z82" s="459"/>
      <c r="AA82" s="459"/>
      <c r="AB82" s="459"/>
      <c r="AC82" s="271">
        <v>3</v>
      </c>
      <c r="AD82" s="459"/>
      <c r="AE82" s="348"/>
      <c r="AF82" s="348"/>
      <c r="AJ82" s="420" t="s">
        <v>199</v>
      </c>
      <c r="AK82" s="114" t="s">
        <v>2229</v>
      </c>
      <c r="AL82" s="243">
        <v>2.09</v>
      </c>
      <c r="AM82" s="440" t="s">
        <v>2324</v>
      </c>
      <c r="AN82" s="210">
        <v>40948</v>
      </c>
    </row>
    <row r="83" spans="1:40">
      <c r="A83" s="3" t="s">
        <v>675</v>
      </c>
      <c r="B83" s="3">
        <v>11</v>
      </c>
      <c r="P83" s="85"/>
      <c r="Q83" s="85"/>
      <c r="S83" s="496" t="s">
        <v>101</v>
      </c>
      <c r="T83" s="492" t="s">
        <v>2218</v>
      </c>
      <c r="U83" s="346">
        <v>10</v>
      </c>
      <c r="V83" s="348"/>
      <c r="W83" s="348"/>
      <c r="X83" s="348"/>
      <c r="Y83" s="348"/>
      <c r="Z83" s="348"/>
      <c r="AA83" s="348"/>
      <c r="AB83" s="462">
        <v>10</v>
      </c>
      <c r="AC83" s="348"/>
      <c r="AD83" s="348"/>
      <c r="AE83" s="348"/>
      <c r="AF83" s="348"/>
      <c r="AJ83" s="420" t="s">
        <v>199</v>
      </c>
      <c r="AK83" s="114" t="s">
        <v>2229</v>
      </c>
      <c r="AL83" s="243">
        <v>0.28000000000000003</v>
      </c>
      <c r="AM83" s="440" t="s">
        <v>2337</v>
      </c>
      <c r="AN83" s="210">
        <v>40953</v>
      </c>
    </row>
    <row r="84" spans="1:40" ht="15.75" thickBot="1">
      <c r="A84" s="3" t="s">
        <v>2194</v>
      </c>
      <c r="B84" s="3">
        <v>1</v>
      </c>
      <c r="P84" s="85"/>
      <c r="Q84" s="85"/>
      <c r="S84" s="496" t="s">
        <v>101</v>
      </c>
      <c r="T84" s="493" t="s">
        <v>2391</v>
      </c>
      <c r="U84" s="461">
        <v>11</v>
      </c>
      <c r="V84" s="348"/>
      <c r="W84" s="348"/>
      <c r="X84" s="348">
        <v>2</v>
      </c>
      <c r="Y84" s="348"/>
      <c r="Z84" s="348"/>
      <c r="AA84" s="348"/>
      <c r="AB84" s="462">
        <v>5</v>
      </c>
      <c r="AC84" s="348"/>
      <c r="AD84" s="348">
        <v>4</v>
      </c>
      <c r="AE84" s="348"/>
      <c r="AF84" s="348"/>
      <c r="AJ84" s="100" t="s">
        <v>199</v>
      </c>
      <c r="AK84" s="466" t="s">
        <v>2229</v>
      </c>
      <c r="AL84" s="247">
        <v>1.44</v>
      </c>
      <c r="AM84" s="441" t="s">
        <v>2351</v>
      </c>
      <c r="AN84" s="211">
        <v>40954</v>
      </c>
    </row>
    <row r="85" spans="1:40" ht="16.5" thickBot="1">
      <c r="A85" s="3" t="s">
        <v>674</v>
      </c>
      <c r="B85" s="3">
        <v>4602</v>
      </c>
      <c r="P85" s="85"/>
      <c r="Q85" s="85"/>
      <c r="S85" s="498" t="s">
        <v>106</v>
      </c>
      <c r="T85" s="499" t="s">
        <v>2220</v>
      </c>
      <c r="U85" s="478">
        <v>2</v>
      </c>
      <c r="V85" s="349"/>
      <c r="W85" s="349"/>
      <c r="X85" s="349"/>
      <c r="Y85" s="349"/>
      <c r="Z85" s="349"/>
      <c r="AA85" s="349"/>
      <c r="AB85" s="480">
        <v>2</v>
      </c>
      <c r="AC85" s="349"/>
      <c r="AD85" s="349"/>
      <c r="AE85" s="349"/>
      <c r="AF85" s="349"/>
      <c r="AJ85" s="1033" t="s">
        <v>678</v>
      </c>
      <c r="AK85" s="1033"/>
      <c r="AL85" s="467">
        <f>SUM(AL3:AL84)</f>
        <v>146.50000000000003</v>
      </c>
    </row>
    <row r="86" spans="1:40">
      <c r="A86" s="3" t="s">
        <v>676</v>
      </c>
      <c r="B86" s="3">
        <v>274</v>
      </c>
      <c r="P86" s="85"/>
      <c r="Q86" s="85"/>
    </row>
    <row r="87" spans="1:40">
      <c r="A87" s="3" t="s">
        <v>673</v>
      </c>
      <c r="B87" s="3">
        <v>175</v>
      </c>
      <c r="P87" s="85"/>
      <c r="Q87" s="85"/>
    </row>
    <row r="88" spans="1:40">
      <c r="A88" s="3" t="s">
        <v>678</v>
      </c>
      <c r="B88" s="3">
        <v>6317</v>
      </c>
      <c r="P88" s="85"/>
      <c r="Q88" s="85"/>
    </row>
    <row r="89" spans="1:40">
      <c r="P89" s="85"/>
      <c r="Q89" s="85"/>
    </row>
    <row r="90" spans="1:40">
      <c r="P90" s="85"/>
      <c r="Q90" s="85"/>
    </row>
    <row r="91" spans="1:40">
      <c r="P91" s="85"/>
      <c r="Q91" s="85"/>
    </row>
    <row r="92" spans="1:40">
      <c r="P92" s="85"/>
      <c r="Q92" s="85"/>
    </row>
    <row r="93" spans="1:40">
      <c r="P93" s="85"/>
      <c r="Q93" s="85"/>
    </row>
    <row r="94" spans="1:40">
      <c r="P94" s="85"/>
      <c r="Q94" s="85"/>
    </row>
    <row r="104" spans="1:4">
      <c r="A104" s="26"/>
      <c r="B104" s="26"/>
      <c r="C104" s="26"/>
      <c r="D104" s="26"/>
    </row>
    <row r="105" spans="1:4">
      <c r="A105" s="26"/>
      <c r="B105" s="26"/>
      <c r="C105" s="26"/>
      <c r="D105" s="26"/>
    </row>
    <row r="106" spans="1:4">
      <c r="A106" s="26"/>
      <c r="B106" s="26"/>
      <c r="C106" s="26"/>
      <c r="D106" s="26"/>
    </row>
    <row r="107" spans="1:4">
      <c r="A107" s="443"/>
      <c r="B107" s="443"/>
      <c r="C107" s="444"/>
      <c r="D107" s="444"/>
    </row>
    <row r="108" spans="1:4">
      <c r="A108" s="26"/>
      <c r="B108" s="26"/>
      <c r="C108" s="26"/>
      <c r="D108" s="26"/>
    </row>
    <row r="109" spans="1:4">
      <c r="A109" s="26"/>
      <c r="B109" s="26"/>
      <c r="C109" s="26"/>
      <c r="D109" s="26"/>
    </row>
  </sheetData>
  <sortState ref="AJ3:AN84">
    <sortCondition ref="AJ3:AJ84"/>
    <sortCondition ref="AK3:AK84"/>
  </sortState>
  <mergeCells count="9">
    <mergeCell ref="AJ85:AK85"/>
    <mergeCell ref="BD1:BJ1"/>
    <mergeCell ref="AZ2:BA2"/>
    <mergeCell ref="A1:Q1"/>
    <mergeCell ref="S1:AH1"/>
    <mergeCell ref="AJ1:AN1"/>
    <mergeCell ref="AP1:AT1"/>
    <mergeCell ref="AV1:BB1"/>
    <mergeCell ref="S73:AF7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J189"/>
  <sheetViews>
    <sheetView topLeftCell="A97" workbookViewId="0">
      <selection activeCell="T81" sqref="T81"/>
    </sheetView>
  </sheetViews>
  <sheetFormatPr defaultRowHeight="15"/>
  <cols>
    <col min="1" max="1" width="11" style="24" bestFit="1" customWidth="1"/>
    <col min="2" max="2" width="54.85546875" style="24" bestFit="1" customWidth="1"/>
    <col min="3" max="3" width="9.85546875" style="24" bestFit="1" customWidth="1"/>
    <col min="4" max="4" width="7.28515625" style="24" bestFit="1" customWidth="1"/>
    <col min="5" max="10" width="2.85546875" style="24" bestFit="1" customWidth="1"/>
    <col min="11" max="11" width="3.5703125" style="24" bestFit="1" customWidth="1"/>
    <col min="12" max="13" width="2.85546875" style="24" bestFit="1" customWidth="1"/>
    <col min="14" max="14" width="3.7109375" style="24" bestFit="1" customWidth="1"/>
    <col min="15" max="15" width="9" style="24" bestFit="1" customWidth="1"/>
    <col min="16" max="16" width="11" style="24" bestFit="1" customWidth="1"/>
    <col min="17" max="17" width="6.28515625" style="24" bestFit="1" customWidth="1"/>
    <col min="18" max="18" width="9.140625" style="518"/>
    <col min="19" max="19" width="15" bestFit="1" customWidth="1"/>
    <col min="20" max="20" width="44.42578125" customWidth="1"/>
    <col min="21" max="21" width="9.85546875" bestFit="1" customWidth="1"/>
    <col min="22" max="22" width="7.28515625" bestFit="1" customWidth="1"/>
    <col min="23" max="23" width="3" bestFit="1" customWidth="1"/>
    <col min="24" max="27" width="2.85546875" bestFit="1" customWidth="1"/>
    <col min="28" max="28" width="3" bestFit="1" customWidth="1"/>
    <col min="29" max="29" width="2.85546875" bestFit="1" customWidth="1"/>
    <col min="30" max="30" width="3" bestFit="1" customWidth="1"/>
    <col min="31" max="31" width="2.85546875" bestFit="1" customWidth="1"/>
    <col min="32" max="32" width="3.7109375" bestFit="1" customWidth="1"/>
    <col min="33" max="33" width="12.85546875" bestFit="1" customWidth="1"/>
    <col min="35" max="35" width="9.140625" style="518"/>
    <col min="36" max="36" width="11.5703125" style="224" bestFit="1" customWidth="1"/>
    <col min="37" max="37" width="30.85546875" style="224" bestFit="1" customWidth="1"/>
    <col min="38" max="39" width="13.5703125" style="224" bestFit="1" customWidth="1"/>
    <col min="40" max="40" width="8.7109375" style="224" bestFit="1" customWidth="1"/>
    <col min="41" max="41" width="9.140625" style="518"/>
    <col min="47" max="47" width="9.140625" style="518"/>
    <col min="48" max="48" width="3.5703125" style="224" bestFit="1" customWidth="1"/>
    <col min="49" max="49" width="13.28515625" style="224" bestFit="1" customWidth="1"/>
    <col min="50" max="50" width="20.42578125" style="224" bestFit="1" customWidth="1"/>
    <col min="51" max="51" width="14" style="224" bestFit="1" customWidth="1"/>
    <col min="52" max="52" width="32.7109375" style="224" bestFit="1" customWidth="1"/>
    <col min="53" max="53" width="8.7109375" style="224" bestFit="1" customWidth="1"/>
    <col min="54" max="54" width="9.140625" style="518"/>
    <col min="55" max="55" width="3.5703125" style="224" bestFit="1" customWidth="1"/>
    <col min="56" max="56" width="13.5703125" style="224" bestFit="1" customWidth="1"/>
    <col min="57" max="57" width="23.140625" style="224" bestFit="1" customWidth="1"/>
    <col min="58" max="58" width="18.5703125" style="224" bestFit="1" customWidth="1"/>
    <col min="59" max="59" width="14" style="224" bestFit="1" customWidth="1"/>
    <col min="60" max="60" width="33.85546875" style="224" bestFit="1" customWidth="1"/>
    <col min="61" max="61" width="8.7109375" style="224" bestFit="1" customWidth="1"/>
    <col min="62" max="62" width="9.140625" style="518"/>
  </cols>
  <sheetData>
    <row r="1" spans="1:62" ht="15.75" thickBot="1">
      <c r="A1" s="1032" t="s">
        <v>772</v>
      </c>
      <c r="B1" s="1032"/>
      <c r="C1" s="1032"/>
      <c r="D1" s="1032"/>
      <c r="E1" s="1032"/>
      <c r="F1" s="1032"/>
      <c r="G1" s="1032"/>
      <c r="H1" s="1032"/>
      <c r="I1" s="1032"/>
      <c r="J1" s="1032"/>
      <c r="K1" s="1032"/>
      <c r="L1" s="1032"/>
      <c r="M1" s="1032"/>
      <c r="N1" s="1032"/>
      <c r="O1" s="1032"/>
      <c r="P1" s="1032"/>
      <c r="Q1" s="1032"/>
      <c r="R1" s="516"/>
      <c r="S1" s="1034" t="s">
        <v>1499</v>
      </c>
      <c r="T1" s="1034"/>
      <c r="U1" s="1034"/>
      <c r="V1" s="1034"/>
      <c r="W1" s="1034"/>
      <c r="X1" s="1034"/>
      <c r="Y1" s="1034"/>
      <c r="Z1" s="1034"/>
      <c r="AA1" s="1034"/>
      <c r="AB1" s="1034"/>
      <c r="AC1" s="1034"/>
      <c r="AD1" s="1034"/>
      <c r="AE1" s="1034"/>
      <c r="AF1" s="1034"/>
      <c r="AG1" s="1035"/>
      <c r="AH1" s="1035"/>
      <c r="AI1" s="516"/>
      <c r="AJ1" s="1035" t="s">
        <v>773</v>
      </c>
      <c r="AK1" s="1035"/>
      <c r="AL1" s="1035"/>
      <c r="AM1" s="1035"/>
      <c r="AN1" s="1035"/>
      <c r="AO1" s="516"/>
      <c r="AP1" s="1031" t="s">
        <v>774</v>
      </c>
      <c r="AQ1" s="1031"/>
      <c r="AR1" s="1031"/>
      <c r="AS1" s="1031"/>
      <c r="AT1" s="1031"/>
      <c r="AU1" s="516"/>
      <c r="AV1" s="1036" t="s">
        <v>775</v>
      </c>
      <c r="AW1" s="1036"/>
      <c r="AX1" s="1036"/>
      <c r="AY1" s="1036"/>
      <c r="AZ1" s="1036"/>
      <c r="BA1" s="1036"/>
      <c r="BB1" s="516"/>
      <c r="BC1" s="1036" t="s">
        <v>810</v>
      </c>
      <c r="BD1" s="1036"/>
      <c r="BE1" s="1036"/>
      <c r="BF1" s="1036"/>
      <c r="BG1" s="1036"/>
      <c r="BH1" s="1036"/>
      <c r="BI1" s="1036"/>
      <c r="BJ1" s="516"/>
    </row>
    <row r="2" spans="1:62" ht="15.75" thickBot="1">
      <c r="A2" s="312" t="s">
        <v>0</v>
      </c>
      <c r="B2" s="512" t="s">
        <v>1</v>
      </c>
      <c r="C2" s="512" t="s">
        <v>7</v>
      </c>
      <c r="D2" s="512" t="s">
        <v>2</v>
      </c>
      <c r="E2" s="512" t="s">
        <v>257</v>
      </c>
      <c r="F2" s="512" t="s">
        <v>313</v>
      </c>
      <c r="G2" s="512" t="s">
        <v>259</v>
      </c>
      <c r="H2" s="512" t="s">
        <v>197</v>
      </c>
      <c r="I2" s="512" t="s">
        <v>233</v>
      </c>
      <c r="J2" s="512" t="s">
        <v>314</v>
      </c>
      <c r="K2" s="512" t="s">
        <v>315</v>
      </c>
      <c r="L2" s="512" t="s">
        <v>263</v>
      </c>
      <c r="M2" s="512" t="s">
        <v>1498</v>
      </c>
      <c r="N2" s="512" t="s">
        <v>1497</v>
      </c>
      <c r="O2" s="458" t="s">
        <v>2750</v>
      </c>
      <c r="P2" s="447" t="s">
        <v>771</v>
      </c>
      <c r="Q2" s="448" t="s">
        <v>678</v>
      </c>
      <c r="R2" s="517"/>
      <c r="S2" s="88" t="s">
        <v>0</v>
      </c>
      <c r="T2" s="88" t="s">
        <v>1</v>
      </c>
      <c r="U2" s="88" t="s">
        <v>7</v>
      </c>
      <c r="V2" s="88" t="s">
        <v>2</v>
      </c>
      <c r="W2" s="274" t="s">
        <v>257</v>
      </c>
      <c r="X2" s="274" t="s">
        <v>313</v>
      </c>
      <c r="Y2" s="274" t="s">
        <v>259</v>
      </c>
      <c r="Z2" s="274" t="s">
        <v>197</v>
      </c>
      <c r="AA2" s="274" t="s">
        <v>233</v>
      </c>
      <c r="AB2" s="274" t="s">
        <v>314</v>
      </c>
      <c r="AC2" s="274" t="s">
        <v>315</v>
      </c>
      <c r="AD2" s="274" t="s">
        <v>263</v>
      </c>
      <c r="AE2" s="274" t="s">
        <v>1498</v>
      </c>
      <c r="AF2" s="274" t="s">
        <v>1497</v>
      </c>
      <c r="AG2" s="511" t="s">
        <v>771</v>
      </c>
      <c r="AH2" s="511" t="s">
        <v>678</v>
      </c>
      <c r="AI2" s="517"/>
      <c r="AJ2" s="134" t="s">
        <v>458</v>
      </c>
      <c r="AK2" s="135" t="s">
        <v>1</v>
      </c>
      <c r="AL2" s="135" t="s">
        <v>750</v>
      </c>
      <c r="AM2" s="135" t="s">
        <v>459</v>
      </c>
      <c r="AN2" s="277" t="s">
        <v>4</v>
      </c>
      <c r="AO2" s="517"/>
      <c r="AP2" s="134" t="s">
        <v>458</v>
      </c>
      <c r="AQ2" s="135" t="s">
        <v>1</v>
      </c>
      <c r="AR2" s="135" t="s">
        <v>7</v>
      </c>
      <c r="AS2" s="135" t="s">
        <v>459</v>
      </c>
      <c r="AT2" s="277" t="s">
        <v>4</v>
      </c>
      <c r="AU2" s="517"/>
      <c r="AV2" s="512" t="s">
        <v>778</v>
      </c>
      <c r="AW2" s="512" t="s">
        <v>0</v>
      </c>
      <c r="AX2" s="512" t="s">
        <v>1</v>
      </c>
      <c r="AY2" s="512" t="s">
        <v>779</v>
      </c>
      <c r="AZ2" s="512" t="s">
        <v>2752</v>
      </c>
      <c r="BA2" s="512" t="s">
        <v>4</v>
      </c>
      <c r="BB2" s="517"/>
      <c r="BC2" s="515" t="s">
        <v>778</v>
      </c>
      <c r="BD2" s="515" t="s">
        <v>0</v>
      </c>
      <c r="BE2" s="515" t="s">
        <v>1</v>
      </c>
      <c r="BF2" s="515" t="s">
        <v>779</v>
      </c>
      <c r="BG2" s="515" t="s">
        <v>1760</v>
      </c>
      <c r="BH2" s="515" t="s">
        <v>403</v>
      </c>
      <c r="BI2" s="257" t="s">
        <v>4</v>
      </c>
      <c r="BJ2" s="517"/>
    </row>
    <row r="3" spans="1:62">
      <c r="A3" s="224" t="s">
        <v>10</v>
      </c>
      <c r="B3" s="225" t="s">
        <v>2666</v>
      </c>
      <c r="C3" s="224">
        <f t="shared" ref="C3:C17" si="0">E3+F3+G3+H3+I3+J3+K3+L3+M3+N3+O3</f>
        <v>4</v>
      </c>
      <c r="D3" s="224"/>
      <c r="E3" s="224"/>
      <c r="F3" s="224"/>
      <c r="G3" s="224"/>
      <c r="H3" s="224"/>
      <c r="I3" s="224"/>
      <c r="J3" s="224"/>
      <c r="K3" s="224"/>
      <c r="L3" s="224">
        <v>4</v>
      </c>
      <c r="M3" s="224"/>
      <c r="N3" s="224"/>
      <c r="O3" s="224"/>
      <c r="P3" s="224" t="s">
        <v>10</v>
      </c>
      <c r="Q3" s="224">
        <f>SUM(C3)</f>
        <v>4</v>
      </c>
      <c r="S3" s="354" t="s">
        <v>267</v>
      </c>
      <c r="T3" s="508" t="s">
        <v>2532</v>
      </c>
      <c r="U3" s="354">
        <v>4</v>
      </c>
      <c r="V3" s="508"/>
      <c r="W3" s="420"/>
      <c r="X3" s="420"/>
      <c r="Y3" s="420"/>
      <c r="Z3" s="420"/>
      <c r="AA3" s="420">
        <v>3</v>
      </c>
      <c r="AB3" s="420"/>
      <c r="AC3" s="420"/>
      <c r="AD3" s="420">
        <v>1</v>
      </c>
      <c r="AE3" s="420"/>
      <c r="AF3" s="420"/>
      <c r="AG3" s="532" t="s">
        <v>267</v>
      </c>
      <c r="AH3" s="533">
        <f>SUM(U3:U4)</f>
        <v>6</v>
      </c>
      <c r="AJ3" s="224" t="s">
        <v>1452</v>
      </c>
      <c r="AK3" s="225" t="s">
        <v>1541</v>
      </c>
      <c r="AL3" s="249">
        <v>0.44500000000000001</v>
      </c>
      <c r="AM3" s="224" t="s">
        <v>2797</v>
      </c>
      <c r="AN3" s="520">
        <v>40988</v>
      </c>
      <c r="AV3" s="420">
        <v>192</v>
      </c>
      <c r="AW3" s="243" t="s">
        <v>137</v>
      </c>
      <c r="AX3" s="245" t="s">
        <v>2529</v>
      </c>
      <c r="AY3" s="513"/>
      <c r="AZ3" s="420" t="s">
        <v>1924</v>
      </c>
      <c r="BA3" s="210">
        <v>40946</v>
      </c>
      <c r="BC3" s="237">
        <v>568</v>
      </c>
      <c r="BD3" s="237" t="s">
        <v>24</v>
      </c>
      <c r="BE3" s="238" t="s">
        <v>1731</v>
      </c>
      <c r="BF3" s="237"/>
      <c r="BG3" s="237" t="s">
        <v>1842</v>
      </c>
      <c r="BH3" s="237" t="s">
        <v>1842</v>
      </c>
      <c r="BI3" s="361">
        <v>40885</v>
      </c>
    </row>
    <row r="4" spans="1:62">
      <c r="A4" s="224" t="s">
        <v>6</v>
      </c>
      <c r="B4" s="225" t="s">
        <v>2673</v>
      </c>
      <c r="C4" s="224">
        <f t="shared" si="0"/>
        <v>38</v>
      </c>
      <c r="D4" s="224"/>
      <c r="E4" s="224">
        <v>3</v>
      </c>
      <c r="F4" s="224"/>
      <c r="G4" s="224"/>
      <c r="H4" s="224"/>
      <c r="I4" s="224"/>
      <c r="J4" s="224"/>
      <c r="K4" s="224">
        <v>35</v>
      </c>
      <c r="L4" s="224"/>
      <c r="M4" s="224"/>
      <c r="N4" s="224"/>
      <c r="O4" s="224"/>
      <c r="P4" s="224" t="s">
        <v>6</v>
      </c>
      <c r="Q4" s="224">
        <f>SUM(C4:C12)</f>
        <v>142</v>
      </c>
      <c r="S4" s="354" t="s">
        <v>267</v>
      </c>
      <c r="T4" s="508" t="s">
        <v>2531</v>
      </c>
      <c r="U4" s="354">
        <v>2</v>
      </c>
      <c r="V4" s="508"/>
      <c r="W4" s="420"/>
      <c r="X4" s="420"/>
      <c r="Y4" s="420"/>
      <c r="Z4" s="420"/>
      <c r="AA4" s="420"/>
      <c r="AB4" s="420"/>
      <c r="AC4" s="420"/>
      <c r="AD4" s="420">
        <v>2</v>
      </c>
      <c r="AE4" s="420"/>
      <c r="AF4" s="420"/>
      <c r="AG4" s="354" t="s">
        <v>124</v>
      </c>
      <c r="AH4" s="27">
        <f>SUM(U5)</f>
        <v>2</v>
      </c>
      <c r="AJ4" s="224" t="s">
        <v>181</v>
      </c>
      <c r="AK4" s="225" t="s">
        <v>816</v>
      </c>
      <c r="AL4" s="249">
        <v>0.625</v>
      </c>
      <c r="AM4" s="224" t="s">
        <v>2611</v>
      </c>
      <c r="AN4" s="520">
        <v>40969</v>
      </c>
      <c r="AP4" s="503">
        <f>SUM(AL4:AL13)</f>
        <v>8.27</v>
      </c>
      <c r="AV4" s="420">
        <v>193</v>
      </c>
      <c r="AW4" s="243" t="s">
        <v>173</v>
      </c>
      <c r="AX4" s="245" t="s">
        <v>1407</v>
      </c>
      <c r="AY4" s="513"/>
      <c r="AZ4" s="420" t="s">
        <v>2530</v>
      </c>
      <c r="BA4" s="210">
        <v>40946</v>
      </c>
      <c r="BC4" s="237">
        <v>569</v>
      </c>
      <c r="BD4" s="237" t="s">
        <v>175</v>
      </c>
      <c r="BE4" s="238" t="s">
        <v>1423</v>
      </c>
      <c r="BF4" s="519" t="s">
        <v>1312</v>
      </c>
      <c r="BG4" s="237" t="s">
        <v>1842</v>
      </c>
      <c r="BH4" s="237" t="s">
        <v>1842</v>
      </c>
      <c r="BI4" s="361">
        <v>40885</v>
      </c>
    </row>
    <row r="5" spans="1:62">
      <c r="A5" s="224" t="s">
        <v>6</v>
      </c>
      <c r="B5" s="225" t="s">
        <v>2672</v>
      </c>
      <c r="C5" s="224">
        <f t="shared" si="0"/>
        <v>16</v>
      </c>
      <c r="D5" s="224"/>
      <c r="E5" s="224"/>
      <c r="F5" s="224"/>
      <c r="G5" s="224">
        <v>1</v>
      </c>
      <c r="H5" s="224"/>
      <c r="I5" s="224"/>
      <c r="J5" s="224"/>
      <c r="K5" s="224"/>
      <c r="L5" s="224"/>
      <c r="M5" s="224"/>
      <c r="N5" s="224"/>
      <c r="O5" s="224">
        <v>15</v>
      </c>
      <c r="P5" s="224" t="s">
        <v>11</v>
      </c>
      <c r="Q5" s="224">
        <f>SUM(C13:C17)</f>
        <v>78</v>
      </c>
      <c r="S5" s="354" t="s">
        <v>124</v>
      </c>
      <c r="T5" s="508" t="s">
        <v>2535</v>
      </c>
      <c r="U5" s="354">
        <v>2</v>
      </c>
      <c r="V5" s="508"/>
      <c r="W5" s="420"/>
      <c r="X5" s="420"/>
      <c r="Y5" s="420"/>
      <c r="Z5" s="420"/>
      <c r="AA5" s="420"/>
      <c r="AB5" s="420">
        <v>1</v>
      </c>
      <c r="AC5" s="420"/>
      <c r="AD5" s="420">
        <v>1</v>
      </c>
      <c r="AE5" s="420"/>
      <c r="AF5" s="420"/>
      <c r="AG5" s="354" t="s">
        <v>10</v>
      </c>
      <c r="AH5" s="27">
        <f>SUM(U6:U11)</f>
        <v>42</v>
      </c>
      <c r="AJ5" s="224" t="s">
        <v>181</v>
      </c>
      <c r="AK5" s="225" t="s">
        <v>816</v>
      </c>
      <c r="AL5" s="249">
        <v>1.29</v>
      </c>
      <c r="AM5" s="224" t="s">
        <v>2619</v>
      </c>
      <c r="AN5" s="520">
        <v>40970</v>
      </c>
      <c r="AV5" s="420">
        <v>194</v>
      </c>
      <c r="AW5" s="243" t="s">
        <v>226</v>
      </c>
      <c r="AX5" s="245" t="s">
        <v>2009</v>
      </c>
      <c r="AY5" s="513" t="s">
        <v>782</v>
      </c>
      <c r="AZ5" s="420" t="s">
        <v>1924</v>
      </c>
      <c r="BA5" s="210">
        <v>40946</v>
      </c>
      <c r="BC5" s="237">
        <v>570</v>
      </c>
      <c r="BD5" s="237" t="s">
        <v>285</v>
      </c>
      <c r="BE5" s="238" t="s">
        <v>1450</v>
      </c>
      <c r="BF5" s="237"/>
      <c r="BG5" s="237" t="s">
        <v>1842</v>
      </c>
      <c r="BH5" s="519" t="s">
        <v>2428</v>
      </c>
      <c r="BI5" s="361">
        <v>40886</v>
      </c>
    </row>
    <row r="6" spans="1:62">
      <c r="A6" s="224" t="s">
        <v>6</v>
      </c>
      <c r="B6" s="225" t="s">
        <v>2671</v>
      </c>
      <c r="C6" s="224">
        <f t="shared" si="0"/>
        <v>17</v>
      </c>
      <c r="D6" s="224"/>
      <c r="E6" s="224"/>
      <c r="F6" s="224"/>
      <c r="G6" s="224"/>
      <c r="H6" s="224"/>
      <c r="I6" s="224"/>
      <c r="J6" s="224"/>
      <c r="K6" s="224"/>
      <c r="L6" s="224">
        <v>17</v>
      </c>
      <c r="M6" s="224"/>
      <c r="N6" s="224"/>
      <c r="O6" s="224"/>
      <c r="P6" s="224" t="s">
        <v>143</v>
      </c>
      <c r="Q6" s="224">
        <f>SUM(C18:C38)</f>
        <v>984</v>
      </c>
      <c r="S6" s="354" t="s">
        <v>10</v>
      </c>
      <c r="T6" s="245" t="s">
        <v>2070</v>
      </c>
      <c r="U6" s="354">
        <v>1</v>
      </c>
      <c r="V6" s="508"/>
      <c r="W6" s="420">
        <v>1</v>
      </c>
      <c r="X6" s="420"/>
      <c r="Y6" s="420"/>
      <c r="Z6" s="420"/>
      <c r="AA6" s="420"/>
      <c r="AB6" s="420"/>
      <c r="AC6" s="420"/>
      <c r="AD6" s="420"/>
      <c r="AE6" s="420"/>
      <c r="AF6" s="420"/>
      <c r="AG6" s="354" t="s">
        <v>1029</v>
      </c>
      <c r="AH6" s="27">
        <f>SUM(U12)</f>
        <v>4</v>
      </c>
      <c r="AJ6" s="224" t="s">
        <v>181</v>
      </c>
      <c r="AK6" s="225" t="s">
        <v>816</v>
      </c>
      <c r="AL6" s="249">
        <v>0.68500000000000005</v>
      </c>
      <c r="AM6" s="224" t="s">
        <v>2621</v>
      </c>
      <c r="AN6" s="520">
        <v>40971</v>
      </c>
      <c r="AV6" s="420">
        <v>195</v>
      </c>
      <c r="AW6" s="243" t="s">
        <v>137</v>
      </c>
      <c r="AX6" s="245" t="s">
        <v>2588</v>
      </c>
      <c r="AY6" s="513" t="s">
        <v>2589</v>
      </c>
      <c r="AZ6" s="420" t="s">
        <v>2590</v>
      </c>
      <c r="BA6" s="210">
        <v>40932</v>
      </c>
      <c r="BC6" s="237">
        <v>571</v>
      </c>
      <c r="BD6" s="237" t="s">
        <v>114</v>
      </c>
      <c r="BE6" s="238" t="s">
        <v>1019</v>
      </c>
      <c r="BF6" s="237"/>
      <c r="BG6" s="237" t="s">
        <v>1842</v>
      </c>
      <c r="BH6" s="519" t="s">
        <v>2428</v>
      </c>
      <c r="BI6" s="361">
        <v>40886</v>
      </c>
    </row>
    <row r="7" spans="1:62">
      <c r="A7" s="224" t="s">
        <v>6</v>
      </c>
      <c r="B7" s="225" t="s">
        <v>2663</v>
      </c>
      <c r="C7" s="224">
        <f t="shared" si="0"/>
        <v>10</v>
      </c>
      <c r="D7" s="224"/>
      <c r="E7" s="224"/>
      <c r="F7" s="224"/>
      <c r="G7" s="224">
        <v>10</v>
      </c>
      <c r="H7" s="224"/>
      <c r="I7" s="224"/>
      <c r="J7" s="224"/>
      <c r="K7" s="224"/>
      <c r="L7" s="224"/>
      <c r="M7" s="224"/>
      <c r="N7" s="224"/>
      <c r="O7" s="224"/>
      <c r="P7" s="224" t="s">
        <v>13</v>
      </c>
      <c r="Q7" s="224">
        <f>SUM(C39)</f>
        <v>4</v>
      </c>
      <c r="S7" s="356" t="s">
        <v>10</v>
      </c>
      <c r="T7" s="508" t="s">
        <v>2536</v>
      </c>
      <c r="U7" s="354">
        <v>2</v>
      </c>
      <c r="V7" s="259"/>
      <c r="W7" s="420"/>
      <c r="X7" s="420"/>
      <c r="Y7" s="420"/>
      <c r="Z7" s="420"/>
      <c r="AA7" s="420"/>
      <c r="AB7" s="420"/>
      <c r="AC7" s="420"/>
      <c r="AD7" s="420">
        <v>2</v>
      </c>
      <c r="AE7" s="420"/>
      <c r="AF7" s="420"/>
      <c r="AG7" s="354" t="s">
        <v>147</v>
      </c>
      <c r="AH7" s="27">
        <f>SUM(U13:U17)</f>
        <v>73</v>
      </c>
      <c r="AJ7" s="224" t="s">
        <v>181</v>
      </c>
      <c r="AK7" s="225" t="s">
        <v>816</v>
      </c>
      <c r="AL7" s="249">
        <v>0.6</v>
      </c>
      <c r="AM7" s="224" t="s">
        <v>2634</v>
      </c>
      <c r="AN7" s="520">
        <v>40978</v>
      </c>
      <c r="AV7" s="420">
        <v>196</v>
      </c>
      <c r="AW7" s="271" t="s">
        <v>2591</v>
      </c>
      <c r="AX7" s="271" t="s">
        <v>2591</v>
      </c>
      <c r="AY7" s="513"/>
      <c r="AZ7" s="420" t="s">
        <v>2592</v>
      </c>
      <c r="BA7" s="344" t="s">
        <v>2521</v>
      </c>
      <c r="BC7" s="237">
        <v>572</v>
      </c>
      <c r="BD7" s="237" t="s">
        <v>218</v>
      </c>
      <c r="BE7" s="238" t="s">
        <v>1902</v>
      </c>
      <c r="BF7" s="237"/>
      <c r="BG7" s="237" t="s">
        <v>2429</v>
      </c>
      <c r="BH7" s="237" t="s">
        <v>2429</v>
      </c>
      <c r="BI7" s="361">
        <v>40641</v>
      </c>
    </row>
    <row r="8" spans="1:62">
      <c r="A8" s="224" t="s">
        <v>6</v>
      </c>
      <c r="B8" s="225" t="s">
        <v>2668</v>
      </c>
      <c r="C8" s="224">
        <f t="shared" si="0"/>
        <v>7</v>
      </c>
      <c r="D8" s="224"/>
      <c r="E8" s="224"/>
      <c r="F8" s="224"/>
      <c r="G8" s="224"/>
      <c r="H8" s="224"/>
      <c r="I8" s="224"/>
      <c r="J8" s="224"/>
      <c r="K8" s="224"/>
      <c r="L8" s="224">
        <v>7</v>
      </c>
      <c r="M8" s="224"/>
      <c r="N8" s="224"/>
      <c r="O8" s="224"/>
      <c r="P8" s="224" t="s">
        <v>8</v>
      </c>
      <c r="Q8" s="224">
        <f>SUM(C40:C41)</f>
        <v>18</v>
      </c>
      <c r="S8" s="356" t="s">
        <v>10</v>
      </c>
      <c r="T8" s="508" t="s">
        <v>2071</v>
      </c>
      <c r="U8" s="354">
        <v>3</v>
      </c>
      <c r="V8" s="259"/>
      <c r="W8" s="420"/>
      <c r="X8" s="420"/>
      <c r="Y8" s="420"/>
      <c r="Z8" s="420"/>
      <c r="AA8" s="420">
        <v>1</v>
      </c>
      <c r="AB8" s="224">
        <v>2</v>
      </c>
      <c r="AC8" s="420"/>
      <c r="AD8" s="420"/>
      <c r="AE8" s="420"/>
      <c r="AG8" s="354" t="s">
        <v>122</v>
      </c>
      <c r="AH8" s="27">
        <f>SUM(U18)</f>
        <v>5</v>
      </c>
      <c r="AJ8" s="224" t="s">
        <v>181</v>
      </c>
      <c r="AK8" s="225" t="s">
        <v>816</v>
      </c>
      <c r="AL8" s="249">
        <v>0.69</v>
      </c>
      <c r="AM8" s="224" t="s">
        <v>2644</v>
      </c>
      <c r="AN8" s="520">
        <v>40983</v>
      </c>
      <c r="AV8" s="420">
        <v>197</v>
      </c>
      <c r="AW8" s="271" t="s">
        <v>2591</v>
      </c>
      <c r="AX8" s="271" t="s">
        <v>2591</v>
      </c>
      <c r="AY8" s="513"/>
      <c r="AZ8" s="420" t="s">
        <v>2592</v>
      </c>
      <c r="BA8" s="513" t="s">
        <v>2521</v>
      </c>
      <c r="BC8" s="237">
        <v>573</v>
      </c>
      <c r="BD8" s="237" t="s">
        <v>273</v>
      </c>
      <c r="BE8" s="238" t="s">
        <v>1905</v>
      </c>
      <c r="BF8" s="237"/>
      <c r="BG8" s="237" t="s">
        <v>1397</v>
      </c>
      <c r="BH8" s="237" t="s">
        <v>1966</v>
      </c>
      <c r="BI8" s="361">
        <v>40891</v>
      </c>
    </row>
    <row r="9" spans="1:62" ht="15.75" thickBot="1">
      <c r="A9" s="224" t="s">
        <v>6</v>
      </c>
      <c r="B9" s="225" t="s">
        <v>2669</v>
      </c>
      <c r="C9" s="224">
        <f t="shared" si="0"/>
        <v>21</v>
      </c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>
        <v>21</v>
      </c>
      <c r="P9" s="509" t="s">
        <v>101</v>
      </c>
      <c r="Q9" s="509">
        <f>SUM(C42)</f>
        <v>25</v>
      </c>
      <c r="S9" s="356" t="s">
        <v>10</v>
      </c>
      <c r="T9" s="271" t="s">
        <v>2072</v>
      </c>
      <c r="U9" s="354">
        <v>31</v>
      </c>
      <c r="V9" s="259"/>
      <c r="W9" s="420">
        <v>31</v>
      </c>
      <c r="X9" s="420"/>
      <c r="Y9" s="420"/>
      <c r="Z9" s="420"/>
      <c r="AA9" s="420"/>
      <c r="AB9" s="420"/>
      <c r="AC9" s="420"/>
      <c r="AD9" s="420"/>
      <c r="AE9" s="420"/>
      <c r="AF9" s="420"/>
      <c r="AG9" s="354" t="s">
        <v>401</v>
      </c>
      <c r="AH9" s="27">
        <f>SUM(U19:U20)</f>
        <v>25</v>
      </c>
      <c r="AJ9" s="224" t="s">
        <v>181</v>
      </c>
      <c r="AK9" s="225" t="s">
        <v>816</v>
      </c>
      <c r="AL9" s="249">
        <v>1.39</v>
      </c>
      <c r="AM9" s="224" t="s">
        <v>2644</v>
      </c>
      <c r="AN9" s="520">
        <v>40983</v>
      </c>
      <c r="AV9" s="420">
        <v>198</v>
      </c>
      <c r="AW9" s="420" t="s">
        <v>137</v>
      </c>
      <c r="AX9" s="245" t="s">
        <v>2421</v>
      </c>
      <c r="AY9" s="513"/>
      <c r="AZ9" s="420" t="s">
        <v>2593</v>
      </c>
      <c r="BA9" s="210">
        <v>40872</v>
      </c>
      <c r="BC9" s="237">
        <v>574</v>
      </c>
      <c r="BD9" s="237" t="s">
        <v>262</v>
      </c>
      <c r="BE9" s="238" t="s">
        <v>2081</v>
      </c>
      <c r="BF9" s="237"/>
      <c r="BG9" s="237" t="s">
        <v>1397</v>
      </c>
      <c r="BH9" s="237" t="s">
        <v>1842</v>
      </c>
      <c r="BI9" s="361">
        <v>40891</v>
      </c>
    </row>
    <row r="10" spans="1:62">
      <c r="A10" s="224" t="s">
        <v>6</v>
      </c>
      <c r="B10" s="225" t="s">
        <v>2670</v>
      </c>
      <c r="C10" s="224">
        <f t="shared" si="0"/>
        <v>19</v>
      </c>
      <c r="D10" s="224"/>
      <c r="E10" s="224"/>
      <c r="F10" s="224"/>
      <c r="G10" s="224"/>
      <c r="H10" s="224"/>
      <c r="I10" s="224"/>
      <c r="J10" s="224"/>
      <c r="K10" s="224">
        <v>2</v>
      </c>
      <c r="L10" s="224">
        <v>8</v>
      </c>
      <c r="M10" s="224"/>
      <c r="N10" s="224"/>
      <c r="O10" s="224">
        <v>9</v>
      </c>
      <c r="P10" s="522" t="s">
        <v>678</v>
      </c>
      <c r="Q10" s="522">
        <f>SUM(Q3:Q9)</f>
        <v>1255</v>
      </c>
      <c r="S10" s="356" t="s">
        <v>10</v>
      </c>
      <c r="T10" s="245" t="s">
        <v>2649</v>
      </c>
      <c r="U10" s="526">
        <v>4</v>
      </c>
      <c r="V10" s="526"/>
      <c r="W10" s="526"/>
      <c r="X10" s="526"/>
      <c r="Y10" s="526"/>
      <c r="Z10" s="526"/>
      <c r="AA10" s="526"/>
      <c r="AB10" s="526">
        <v>4</v>
      </c>
      <c r="AC10" s="526"/>
      <c r="AD10" s="526"/>
      <c r="AE10" s="526"/>
      <c r="AF10" s="526"/>
      <c r="AG10" s="354" t="s">
        <v>2068</v>
      </c>
      <c r="AH10" s="27">
        <f>SUM(U21:U22)</f>
        <v>10</v>
      </c>
      <c r="AJ10" s="224" t="s">
        <v>181</v>
      </c>
      <c r="AK10" s="225" t="s">
        <v>816</v>
      </c>
      <c r="AL10" s="249">
        <v>0.21</v>
      </c>
      <c r="AM10" s="224" t="s">
        <v>2794</v>
      </c>
      <c r="AN10" s="520">
        <v>40985</v>
      </c>
      <c r="AV10" s="420">
        <v>199</v>
      </c>
      <c r="AW10" s="420" t="s">
        <v>249</v>
      </c>
      <c r="AX10" s="245" t="s">
        <v>2422</v>
      </c>
      <c r="AY10" s="513"/>
      <c r="AZ10" s="420" t="s">
        <v>1883</v>
      </c>
      <c r="BA10" s="210">
        <v>40924</v>
      </c>
      <c r="BC10" s="237">
        <v>575</v>
      </c>
      <c r="BD10" s="237" t="s">
        <v>262</v>
      </c>
      <c r="BE10" s="238" t="s">
        <v>1735</v>
      </c>
      <c r="BF10" s="237"/>
      <c r="BG10" s="237" t="s">
        <v>1966</v>
      </c>
      <c r="BH10" s="237" t="s">
        <v>1966</v>
      </c>
      <c r="BI10" s="361">
        <v>40891</v>
      </c>
    </row>
    <row r="11" spans="1:62">
      <c r="A11" s="224" t="s">
        <v>6</v>
      </c>
      <c r="B11" s="225" t="s">
        <v>2667</v>
      </c>
      <c r="C11" s="224">
        <f t="shared" si="0"/>
        <v>13</v>
      </c>
      <c r="D11" s="224"/>
      <c r="E11" s="224"/>
      <c r="F11" s="224"/>
      <c r="G11" s="224"/>
      <c r="H11" s="224">
        <v>1</v>
      </c>
      <c r="I11" s="224"/>
      <c r="J11" s="224">
        <v>3</v>
      </c>
      <c r="K11" s="224">
        <v>9</v>
      </c>
      <c r="L11" s="224"/>
      <c r="M11" s="224"/>
      <c r="N11" s="224"/>
      <c r="O11" s="224"/>
      <c r="P11" s="224"/>
      <c r="Q11" s="224"/>
      <c r="S11" s="354" t="s">
        <v>10</v>
      </c>
      <c r="T11" s="508" t="s">
        <v>2073</v>
      </c>
      <c r="U11" s="526">
        <v>1</v>
      </c>
      <c r="V11" s="526"/>
      <c r="W11" s="526"/>
      <c r="X11" s="526"/>
      <c r="Y11" s="526"/>
      <c r="Z11" s="526"/>
      <c r="AA11" s="526"/>
      <c r="AB11" s="526"/>
      <c r="AC11" s="526"/>
      <c r="AD11" s="526">
        <v>1</v>
      </c>
      <c r="AE11" s="526"/>
      <c r="AF11" s="526"/>
      <c r="AG11" s="354" t="s">
        <v>1751</v>
      </c>
      <c r="AH11" s="27">
        <f>SUM(U23:U24)</f>
        <v>13</v>
      </c>
      <c r="AJ11" s="224" t="s">
        <v>181</v>
      </c>
      <c r="AK11" s="225" t="s">
        <v>816</v>
      </c>
      <c r="AL11" s="249">
        <v>1.1000000000000001</v>
      </c>
      <c r="AM11" s="224" t="s">
        <v>2803</v>
      </c>
      <c r="AN11" s="520">
        <v>40988</v>
      </c>
      <c r="AV11" s="420">
        <v>200</v>
      </c>
      <c r="AW11" s="420" t="s">
        <v>137</v>
      </c>
      <c r="AX11" s="245" t="s">
        <v>2594</v>
      </c>
      <c r="AY11" s="513"/>
      <c r="AZ11" s="420" t="s">
        <v>2466</v>
      </c>
      <c r="BA11" s="210">
        <v>40925</v>
      </c>
      <c r="BC11" s="237">
        <v>576</v>
      </c>
      <c r="BD11" s="237" t="s">
        <v>28</v>
      </c>
      <c r="BE11" s="238" t="s">
        <v>2430</v>
      </c>
      <c r="BF11" s="237"/>
      <c r="BG11" s="237" t="s">
        <v>1397</v>
      </c>
      <c r="BH11" s="237" t="s">
        <v>2431</v>
      </c>
      <c r="BI11" s="361">
        <v>40887</v>
      </c>
    </row>
    <row r="12" spans="1:62">
      <c r="A12" s="224" t="s">
        <v>6</v>
      </c>
      <c r="B12" s="225" t="s">
        <v>2266</v>
      </c>
      <c r="C12" s="224">
        <f t="shared" si="0"/>
        <v>1</v>
      </c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>
        <v>1</v>
      </c>
      <c r="P12" s="224"/>
      <c r="Q12" s="224"/>
      <c r="S12" s="354" t="s">
        <v>1029</v>
      </c>
      <c r="T12" s="508" t="s">
        <v>2533</v>
      </c>
      <c r="U12" s="354">
        <v>4</v>
      </c>
      <c r="V12" s="259"/>
      <c r="W12" s="420">
        <v>4</v>
      </c>
      <c r="X12" s="420"/>
      <c r="Y12" s="420"/>
      <c r="Z12" s="420"/>
      <c r="AA12" s="420"/>
      <c r="AB12" s="420"/>
      <c r="AC12" s="420"/>
      <c r="AD12" s="420"/>
      <c r="AE12" s="420"/>
      <c r="AF12" s="420"/>
      <c r="AG12" s="354" t="s">
        <v>166</v>
      </c>
      <c r="AH12" s="27">
        <f>SUM(U25)</f>
        <v>21</v>
      </c>
      <c r="AJ12" s="224" t="s">
        <v>181</v>
      </c>
      <c r="AK12" s="225" t="s">
        <v>816</v>
      </c>
      <c r="AL12" s="249">
        <v>0.8</v>
      </c>
      <c r="AM12" s="224" t="s">
        <v>2806</v>
      </c>
      <c r="AN12" s="520">
        <v>40994</v>
      </c>
      <c r="AV12" s="420">
        <v>201</v>
      </c>
      <c r="AW12" s="420" t="s">
        <v>249</v>
      </c>
      <c r="AX12" s="245" t="s">
        <v>2422</v>
      </c>
      <c r="AY12" s="513"/>
      <c r="AZ12" s="420" t="s">
        <v>1883</v>
      </c>
      <c r="BA12" s="210">
        <v>40898</v>
      </c>
      <c r="BC12" s="237">
        <v>577</v>
      </c>
      <c r="BD12" s="237" t="s">
        <v>137</v>
      </c>
      <c r="BE12" s="238" t="s">
        <v>1561</v>
      </c>
      <c r="BF12" s="237"/>
      <c r="BG12" s="237" t="s">
        <v>1842</v>
      </c>
      <c r="BH12" s="237" t="s">
        <v>1842</v>
      </c>
      <c r="BI12" s="361">
        <v>40885</v>
      </c>
    </row>
    <row r="13" spans="1:62">
      <c r="A13" s="224" t="s">
        <v>11</v>
      </c>
      <c r="B13" s="225" t="s">
        <v>2674</v>
      </c>
      <c r="C13" s="224">
        <f t="shared" si="0"/>
        <v>1</v>
      </c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>
        <v>1</v>
      </c>
      <c r="P13" s="224"/>
      <c r="Q13" s="224"/>
      <c r="S13" s="356" t="s">
        <v>147</v>
      </c>
      <c r="T13" s="366" t="s">
        <v>1795</v>
      </c>
      <c r="U13" s="353">
        <v>20</v>
      </c>
      <c r="V13" s="224"/>
      <c r="W13" s="224"/>
      <c r="X13" s="224"/>
      <c r="Y13" s="224"/>
      <c r="Z13" s="224"/>
      <c r="AA13" s="224"/>
      <c r="AB13" s="420"/>
      <c r="AC13" s="224"/>
      <c r="AD13" s="224">
        <v>20</v>
      </c>
      <c r="AE13" s="224"/>
      <c r="AF13" s="224"/>
      <c r="AG13" s="354" t="s">
        <v>95</v>
      </c>
      <c r="AH13" s="27">
        <f>SUM(U26:U33)</f>
        <v>152</v>
      </c>
      <c r="AJ13" s="224" t="s">
        <v>181</v>
      </c>
      <c r="AK13" s="225" t="s">
        <v>816</v>
      </c>
      <c r="AL13" s="249">
        <v>0.88</v>
      </c>
      <c r="AM13" s="224" t="s">
        <v>2814</v>
      </c>
      <c r="AN13" s="520">
        <v>40996</v>
      </c>
      <c r="AV13" s="420">
        <v>202</v>
      </c>
      <c r="AW13" s="420" t="s">
        <v>171</v>
      </c>
      <c r="AX13" s="245" t="s">
        <v>2062</v>
      </c>
      <c r="AY13" s="513" t="s">
        <v>1839</v>
      </c>
      <c r="AZ13" s="420" t="s">
        <v>1883</v>
      </c>
      <c r="BA13" s="210">
        <v>40898</v>
      </c>
      <c r="BC13" s="237">
        <v>578</v>
      </c>
      <c r="BD13" s="237" t="s">
        <v>6</v>
      </c>
      <c r="BE13" s="238" t="s">
        <v>2432</v>
      </c>
      <c r="BF13" s="237"/>
      <c r="BG13" s="237" t="s">
        <v>1394</v>
      </c>
      <c r="BH13" s="237" t="s">
        <v>1394</v>
      </c>
      <c r="BI13" s="362">
        <v>40817</v>
      </c>
    </row>
    <row r="14" spans="1:62">
      <c r="A14" s="224" t="s">
        <v>11</v>
      </c>
      <c r="B14" s="225" t="s">
        <v>2675</v>
      </c>
      <c r="C14" s="224">
        <f t="shared" si="0"/>
        <v>15</v>
      </c>
      <c r="D14" s="224"/>
      <c r="E14" s="224"/>
      <c r="F14" s="224"/>
      <c r="G14" s="224">
        <v>2</v>
      </c>
      <c r="H14" s="224"/>
      <c r="I14" s="224"/>
      <c r="J14" s="224"/>
      <c r="K14" s="224"/>
      <c r="L14" s="224">
        <v>1</v>
      </c>
      <c r="M14" s="224"/>
      <c r="N14" s="224"/>
      <c r="O14" s="224">
        <v>12</v>
      </c>
      <c r="P14" s="224"/>
      <c r="Q14" s="224"/>
      <c r="S14" s="356" t="s">
        <v>147</v>
      </c>
      <c r="T14" s="366" t="s">
        <v>2074</v>
      </c>
      <c r="U14" s="526">
        <v>1</v>
      </c>
      <c r="V14" s="526"/>
      <c r="W14" s="526"/>
      <c r="X14" s="526"/>
      <c r="Y14" s="526"/>
      <c r="Z14" s="526"/>
      <c r="AA14" s="526"/>
      <c r="AB14" s="526"/>
      <c r="AC14" s="526"/>
      <c r="AD14" s="526">
        <v>1</v>
      </c>
      <c r="AE14" s="526"/>
      <c r="AG14" s="354" t="s">
        <v>1577</v>
      </c>
      <c r="AH14" s="27">
        <f>SUM(U34:U38)</f>
        <v>42</v>
      </c>
      <c r="AJ14" s="224" t="s">
        <v>173</v>
      </c>
      <c r="AK14" s="225" t="s">
        <v>1526</v>
      </c>
      <c r="AL14" s="249">
        <v>0.73499999999999999</v>
      </c>
      <c r="AM14" s="224" t="s">
        <v>2629</v>
      </c>
      <c r="AN14" s="520">
        <v>40974</v>
      </c>
      <c r="AV14" s="420">
        <v>203</v>
      </c>
      <c r="AW14" s="420" t="s">
        <v>1825</v>
      </c>
      <c r="AX14" s="245" t="s">
        <v>2595</v>
      </c>
      <c r="AY14" s="513"/>
      <c r="AZ14" s="420" t="s">
        <v>2596</v>
      </c>
      <c r="BA14" s="210">
        <v>40953</v>
      </c>
      <c r="BC14" s="237">
        <v>579</v>
      </c>
      <c r="BD14" s="237" t="s">
        <v>6</v>
      </c>
      <c r="BE14" s="238" t="s">
        <v>2433</v>
      </c>
      <c r="BF14" s="237" t="s">
        <v>2434</v>
      </c>
      <c r="BG14" s="237" t="s">
        <v>1394</v>
      </c>
      <c r="BH14" s="237" t="s">
        <v>1394</v>
      </c>
      <c r="BI14" s="362">
        <v>40787</v>
      </c>
    </row>
    <row r="15" spans="1:62">
      <c r="A15" s="224" t="s">
        <v>11</v>
      </c>
      <c r="B15" s="269" t="s">
        <v>2677</v>
      </c>
      <c r="C15" s="224">
        <f t="shared" si="0"/>
        <v>16</v>
      </c>
      <c r="D15" s="224"/>
      <c r="E15" s="224"/>
      <c r="F15" s="224"/>
      <c r="G15" s="224">
        <v>10</v>
      </c>
      <c r="H15" s="224"/>
      <c r="I15" s="224"/>
      <c r="J15" s="224"/>
      <c r="K15" s="224">
        <v>1</v>
      </c>
      <c r="L15" s="224">
        <v>5</v>
      </c>
      <c r="M15" s="224"/>
      <c r="N15" s="224"/>
      <c r="O15" s="224"/>
      <c r="P15" s="224"/>
      <c r="Q15" s="224"/>
      <c r="S15" s="356" t="s">
        <v>147</v>
      </c>
      <c r="T15" s="366" t="s">
        <v>2650</v>
      </c>
      <c r="U15" s="526">
        <v>3</v>
      </c>
      <c r="V15" s="526"/>
      <c r="W15" s="526"/>
      <c r="X15" s="526"/>
      <c r="Y15" s="526"/>
      <c r="Z15" s="526"/>
      <c r="AA15" s="526"/>
      <c r="AB15" s="526"/>
      <c r="AC15" s="526">
        <v>3</v>
      </c>
      <c r="AD15" s="526"/>
      <c r="AE15" s="526"/>
      <c r="AF15" s="526"/>
      <c r="AG15" s="354" t="s">
        <v>1747</v>
      </c>
      <c r="AH15" s="27">
        <f>SUM(U37:U38)</f>
        <v>15</v>
      </c>
      <c r="AJ15" s="224" t="s">
        <v>30</v>
      </c>
      <c r="AK15" s="225" t="s">
        <v>141</v>
      </c>
      <c r="AL15" s="249">
        <v>1.87</v>
      </c>
      <c r="AM15" s="224" t="s">
        <v>2791</v>
      </c>
      <c r="AN15" s="520">
        <v>40984</v>
      </c>
      <c r="AV15" s="420">
        <v>204</v>
      </c>
      <c r="AW15" s="420" t="s">
        <v>128</v>
      </c>
      <c r="AX15" s="245" t="s">
        <v>2419</v>
      </c>
      <c r="AY15" s="513"/>
      <c r="AZ15" s="420" t="s">
        <v>2596</v>
      </c>
      <c r="BA15" s="513"/>
      <c r="BC15" s="237">
        <v>580</v>
      </c>
      <c r="BD15" s="237" t="s">
        <v>6</v>
      </c>
      <c r="BE15" s="238" t="s">
        <v>2435</v>
      </c>
      <c r="BF15" s="237" t="s">
        <v>2436</v>
      </c>
      <c r="BG15" s="237" t="s">
        <v>1394</v>
      </c>
      <c r="BH15" s="237" t="s">
        <v>1394</v>
      </c>
      <c r="BI15" s="361">
        <v>40862</v>
      </c>
    </row>
    <row r="16" spans="1:62">
      <c r="A16" s="224" t="s">
        <v>11</v>
      </c>
      <c r="B16" s="225" t="s">
        <v>2676</v>
      </c>
      <c r="C16" s="224">
        <f t="shared" si="0"/>
        <v>40</v>
      </c>
      <c r="D16" s="224"/>
      <c r="E16" s="224">
        <v>3</v>
      </c>
      <c r="F16" s="224"/>
      <c r="G16" s="224"/>
      <c r="H16" s="224"/>
      <c r="I16" s="224">
        <v>1</v>
      </c>
      <c r="J16" s="224"/>
      <c r="K16" s="224">
        <v>11</v>
      </c>
      <c r="L16" s="224">
        <v>5</v>
      </c>
      <c r="M16" s="224"/>
      <c r="N16" s="224"/>
      <c r="O16" s="224">
        <v>20</v>
      </c>
      <c r="P16" s="224"/>
      <c r="Q16" s="224"/>
      <c r="S16" s="356" t="s">
        <v>147</v>
      </c>
      <c r="T16" s="366" t="s">
        <v>2651</v>
      </c>
      <c r="U16" s="526">
        <v>2</v>
      </c>
      <c r="V16" s="526"/>
      <c r="W16" s="526"/>
      <c r="X16" s="526"/>
      <c r="Y16" s="526"/>
      <c r="Z16" s="526"/>
      <c r="AA16" s="526"/>
      <c r="AB16" s="526"/>
      <c r="AC16" s="526"/>
      <c r="AD16" s="526">
        <v>2</v>
      </c>
      <c r="AE16" s="526"/>
      <c r="AF16" s="526"/>
      <c r="AG16" s="354" t="s">
        <v>143</v>
      </c>
      <c r="AH16" s="27">
        <f>SUM(U39:U40)</f>
        <v>40</v>
      </c>
      <c r="AJ16" s="224" t="s">
        <v>30</v>
      </c>
      <c r="AK16" s="225" t="s">
        <v>141</v>
      </c>
      <c r="AL16" s="249">
        <v>0.5</v>
      </c>
      <c r="AM16" s="224" t="s">
        <v>2816</v>
      </c>
      <c r="AN16" s="520">
        <v>40996</v>
      </c>
      <c r="AV16" s="420">
        <v>205</v>
      </c>
      <c r="AW16" s="420" t="s">
        <v>28</v>
      </c>
      <c r="AX16" s="245" t="s">
        <v>2597</v>
      </c>
      <c r="AY16" s="513" t="s">
        <v>2598</v>
      </c>
      <c r="AZ16" s="420" t="s">
        <v>1883</v>
      </c>
      <c r="BA16" s="363">
        <v>40909</v>
      </c>
      <c r="BC16" s="237">
        <v>581</v>
      </c>
      <c r="BD16" s="237" t="s">
        <v>1952</v>
      </c>
      <c r="BE16" s="238" t="s">
        <v>1999</v>
      </c>
      <c r="BF16" s="237" t="s">
        <v>2437</v>
      </c>
      <c r="BG16" s="237" t="s">
        <v>1397</v>
      </c>
      <c r="BH16" s="237" t="s">
        <v>1397</v>
      </c>
      <c r="BI16" s="237"/>
    </row>
    <row r="17" spans="1:61">
      <c r="A17" s="224" t="s">
        <v>11</v>
      </c>
      <c r="B17" s="225" t="s">
        <v>2664</v>
      </c>
      <c r="C17" s="224">
        <f t="shared" si="0"/>
        <v>6</v>
      </c>
      <c r="D17" s="224"/>
      <c r="E17" s="224"/>
      <c r="F17" s="224"/>
      <c r="G17" s="224">
        <v>1</v>
      </c>
      <c r="H17" s="224"/>
      <c r="I17" s="224"/>
      <c r="J17" s="224"/>
      <c r="K17" s="224">
        <v>2</v>
      </c>
      <c r="L17" s="224">
        <v>3</v>
      </c>
      <c r="M17" s="224"/>
      <c r="N17" s="224"/>
      <c r="O17" s="224"/>
      <c r="P17" s="224"/>
      <c r="Q17" s="224"/>
      <c r="S17" s="356" t="s">
        <v>147</v>
      </c>
      <c r="T17" s="366" t="s">
        <v>2096</v>
      </c>
      <c r="U17" s="526">
        <f>V17+W17+X17+Y17+Z17+AA17+AB17+AC17+AD17</f>
        <v>47</v>
      </c>
      <c r="V17" s="526"/>
      <c r="W17" s="526"/>
      <c r="X17" s="526"/>
      <c r="Y17" s="526"/>
      <c r="Z17" s="526"/>
      <c r="AA17" s="526"/>
      <c r="AB17" s="526"/>
      <c r="AC17" s="526"/>
      <c r="AD17" s="526">
        <f>12+35</f>
        <v>47</v>
      </c>
      <c r="AE17" s="526"/>
      <c r="AF17" s="526"/>
      <c r="AG17" s="354" t="s">
        <v>101</v>
      </c>
      <c r="AH17" s="27">
        <f>SUM(U41:U44)</f>
        <v>44</v>
      </c>
      <c r="AJ17" s="224" t="s">
        <v>30</v>
      </c>
      <c r="AK17" s="225" t="s">
        <v>2823</v>
      </c>
      <c r="AL17" s="249">
        <v>1.3</v>
      </c>
      <c r="AM17" s="224" t="s">
        <v>2824</v>
      </c>
      <c r="AN17" s="520">
        <v>40996</v>
      </c>
      <c r="AV17" s="420">
        <v>206</v>
      </c>
      <c r="AW17" s="420" t="s">
        <v>226</v>
      </c>
      <c r="AX17" s="245" t="s">
        <v>1427</v>
      </c>
      <c r="AY17" s="513"/>
      <c r="AZ17" s="420" t="s">
        <v>1883</v>
      </c>
      <c r="BA17" s="210">
        <v>40928</v>
      </c>
      <c r="BC17" s="237">
        <v>582</v>
      </c>
      <c r="BD17" s="237" t="s">
        <v>20</v>
      </c>
      <c r="BE17" s="238" t="s">
        <v>1896</v>
      </c>
      <c r="BF17" s="237"/>
      <c r="BG17" s="237" t="s">
        <v>1842</v>
      </c>
      <c r="BH17" s="237" t="s">
        <v>2438</v>
      </c>
      <c r="BI17" s="361">
        <v>40942</v>
      </c>
    </row>
    <row r="18" spans="1:61">
      <c r="A18" s="224" t="s">
        <v>143</v>
      </c>
      <c r="B18" s="225" t="s">
        <v>2688</v>
      </c>
      <c r="C18" s="224">
        <v>105</v>
      </c>
      <c r="D18" s="224"/>
      <c r="E18" s="224">
        <v>6</v>
      </c>
      <c r="F18" s="224"/>
      <c r="G18" s="224">
        <v>73</v>
      </c>
      <c r="H18" s="224"/>
      <c r="I18" s="224"/>
      <c r="J18" s="224"/>
      <c r="K18" s="224">
        <v>17</v>
      </c>
      <c r="L18" s="224">
        <v>9</v>
      </c>
      <c r="M18" s="224"/>
      <c r="N18" s="224"/>
      <c r="O18" s="224"/>
      <c r="P18" s="224"/>
      <c r="Q18" s="224"/>
      <c r="S18" s="356" t="s">
        <v>122</v>
      </c>
      <c r="T18" s="524" t="s">
        <v>1796</v>
      </c>
      <c r="U18" s="353">
        <v>5</v>
      </c>
      <c r="V18" s="224"/>
      <c r="W18" s="224"/>
      <c r="X18" s="224"/>
      <c r="Y18" s="224"/>
      <c r="Z18" s="224"/>
      <c r="AA18" s="224">
        <v>1</v>
      </c>
      <c r="AB18" s="420">
        <v>4</v>
      </c>
      <c r="AC18" s="224"/>
      <c r="AD18" s="224"/>
      <c r="AE18" s="224"/>
      <c r="AG18" s="379" t="s">
        <v>161</v>
      </c>
      <c r="AH18" s="27">
        <f>SUM(U45:U46)</f>
        <v>4</v>
      </c>
      <c r="AJ18" s="224" t="s">
        <v>128</v>
      </c>
      <c r="AK18" s="225" t="s">
        <v>785</v>
      </c>
      <c r="AL18" s="249">
        <v>0.26</v>
      </c>
      <c r="AM18" s="224" t="s">
        <v>2790</v>
      </c>
      <c r="AN18" s="520">
        <v>40981</v>
      </c>
      <c r="AV18" s="420">
        <v>207</v>
      </c>
      <c r="AW18" s="420" t="s">
        <v>173</v>
      </c>
      <c r="AX18" s="245" t="s">
        <v>2599</v>
      </c>
      <c r="AY18" s="513" t="s">
        <v>2600</v>
      </c>
      <c r="AZ18" s="420" t="s">
        <v>2601</v>
      </c>
      <c r="BA18" s="363">
        <v>40940</v>
      </c>
      <c r="BC18" s="237">
        <v>583</v>
      </c>
      <c r="BD18" s="237" t="s">
        <v>1385</v>
      </c>
      <c r="BE18" s="238" t="s">
        <v>1386</v>
      </c>
      <c r="BF18" s="237" t="s">
        <v>817</v>
      </c>
      <c r="BG18" s="237" t="s">
        <v>2439</v>
      </c>
      <c r="BH18" s="237" t="s">
        <v>2440</v>
      </c>
      <c r="BI18" s="361">
        <v>40919</v>
      </c>
    </row>
    <row r="19" spans="1:61">
      <c r="A19" s="224" t="s">
        <v>143</v>
      </c>
      <c r="B19" s="225" t="s">
        <v>2689</v>
      </c>
      <c r="C19" s="224">
        <f>E19+F19+G19+H19+I19+J19+K19+L19+M19+N19+O19</f>
        <v>30</v>
      </c>
      <c r="D19" s="224"/>
      <c r="E19" s="224"/>
      <c r="F19" s="224"/>
      <c r="G19" s="224"/>
      <c r="H19" s="224"/>
      <c r="I19" s="224"/>
      <c r="J19" s="224"/>
      <c r="K19" s="224">
        <v>11</v>
      </c>
      <c r="L19" s="224">
        <v>19</v>
      </c>
      <c r="M19" s="224"/>
      <c r="N19" s="224"/>
      <c r="O19" s="224"/>
      <c r="P19" s="224"/>
      <c r="Q19" s="224"/>
      <c r="S19" s="354" t="s">
        <v>401</v>
      </c>
      <c r="T19" s="508" t="s">
        <v>1797</v>
      </c>
      <c r="U19" s="526">
        <v>13</v>
      </c>
      <c r="V19" s="526"/>
      <c r="W19" s="526"/>
      <c r="X19" s="526"/>
      <c r="Y19" s="526"/>
      <c r="Z19" s="526"/>
      <c r="AA19" s="526"/>
      <c r="AB19" s="526">
        <v>13</v>
      </c>
      <c r="AC19" s="526"/>
      <c r="AD19" s="526"/>
      <c r="AE19" s="526"/>
      <c r="AF19" s="526"/>
      <c r="AG19" s="354" t="s">
        <v>106</v>
      </c>
      <c r="AH19" s="27">
        <f>SUM(U47:U48)</f>
        <v>15</v>
      </c>
      <c r="AJ19" s="224" t="s">
        <v>128</v>
      </c>
      <c r="AK19" s="225" t="s">
        <v>2646</v>
      </c>
      <c r="AL19" s="249">
        <v>1.62</v>
      </c>
      <c r="AM19" s="224" t="s">
        <v>2647</v>
      </c>
      <c r="AN19" s="520">
        <v>40981</v>
      </c>
      <c r="AV19" s="420">
        <v>208</v>
      </c>
      <c r="AW19" s="420" t="s">
        <v>249</v>
      </c>
      <c r="AX19" s="245" t="s">
        <v>1886</v>
      </c>
      <c r="AY19" s="513" t="s">
        <v>2602</v>
      </c>
      <c r="AZ19" s="420" t="s">
        <v>2603</v>
      </c>
      <c r="BA19" s="210">
        <v>40933</v>
      </c>
      <c r="BC19" s="237">
        <v>584</v>
      </c>
      <c r="BD19" s="237" t="s">
        <v>1468</v>
      </c>
      <c r="BE19" s="238" t="s">
        <v>2441</v>
      </c>
      <c r="BF19" s="237"/>
      <c r="BG19" s="237" t="s">
        <v>2442</v>
      </c>
      <c r="BH19" s="237" t="s">
        <v>2438</v>
      </c>
      <c r="BI19" s="361">
        <v>40942</v>
      </c>
    </row>
    <row r="20" spans="1:61" ht="15.75" thickBot="1">
      <c r="A20" s="224" t="s">
        <v>143</v>
      </c>
      <c r="B20" s="225" t="s">
        <v>2687</v>
      </c>
      <c r="C20" s="224"/>
      <c r="D20" s="224"/>
      <c r="E20" s="224"/>
      <c r="F20" s="224"/>
      <c r="G20" s="224">
        <v>18</v>
      </c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S20" s="354" t="s">
        <v>401</v>
      </c>
      <c r="T20" s="508" t="s">
        <v>2751</v>
      </c>
      <c r="U20" s="354">
        <v>12</v>
      </c>
      <c r="V20" s="224"/>
      <c r="W20" s="224"/>
      <c r="X20" s="224"/>
      <c r="Y20" s="224"/>
      <c r="Z20" s="224"/>
      <c r="AA20" s="224"/>
      <c r="AB20" s="420"/>
      <c r="AC20" s="224"/>
      <c r="AD20" s="224">
        <v>12</v>
      </c>
      <c r="AE20" s="224"/>
      <c r="AF20" s="224"/>
      <c r="AG20" s="530" t="s">
        <v>97</v>
      </c>
      <c r="AH20" s="507">
        <f>SUM(U49:U51)</f>
        <v>26</v>
      </c>
      <c r="AJ20" s="224" t="s">
        <v>128</v>
      </c>
      <c r="AK20" s="225" t="s">
        <v>2646</v>
      </c>
      <c r="AL20" s="249">
        <v>0.64</v>
      </c>
      <c r="AM20" s="224" t="s">
        <v>2827</v>
      </c>
      <c r="AN20" s="520">
        <v>40996</v>
      </c>
      <c r="AV20" s="420">
        <v>209</v>
      </c>
      <c r="AW20" s="420" t="s">
        <v>20</v>
      </c>
      <c r="AX20" s="245" t="s">
        <v>1425</v>
      </c>
      <c r="AY20" s="420" t="s">
        <v>2055</v>
      </c>
      <c r="AZ20" s="420" t="s">
        <v>2596</v>
      </c>
      <c r="BA20" s="210">
        <v>40933</v>
      </c>
      <c r="BC20" s="237">
        <v>585</v>
      </c>
      <c r="BD20" s="237" t="s">
        <v>8</v>
      </c>
      <c r="BE20" s="238" t="s">
        <v>2247</v>
      </c>
      <c r="BF20" s="237" t="s">
        <v>2443</v>
      </c>
      <c r="BG20" s="237" t="s">
        <v>1394</v>
      </c>
      <c r="BH20" s="237" t="s">
        <v>2444</v>
      </c>
      <c r="BI20" s="361">
        <v>40913</v>
      </c>
    </row>
    <row r="21" spans="1:61">
      <c r="A21" s="224" t="s">
        <v>143</v>
      </c>
      <c r="B21" s="225" t="s">
        <v>2696</v>
      </c>
      <c r="C21" s="224">
        <f t="shared" ref="C21:C42" si="1">E21+F21+G21+H21+I21+J21+K21+L21+M21+N21+O21</f>
        <v>8</v>
      </c>
      <c r="D21" s="224"/>
      <c r="E21" s="224"/>
      <c r="F21" s="224"/>
      <c r="G21" s="224"/>
      <c r="H21" s="224"/>
      <c r="I21" s="224">
        <v>6</v>
      </c>
      <c r="J21" s="224"/>
      <c r="K21" s="224"/>
      <c r="L21" s="224"/>
      <c r="M21" s="224"/>
      <c r="N21" s="224"/>
      <c r="O21" s="224">
        <v>2</v>
      </c>
      <c r="P21" s="224"/>
      <c r="Q21" s="224"/>
      <c r="S21" s="354" t="s">
        <v>2068</v>
      </c>
      <c r="T21" s="508" t="s">
        <v>2069</v>
      </c>
      <c r="U21" s="526">
        <v>1</v>
      </c>
      <c r="V21" s="526"/>
      <c r="W21" s="526"/>
      <c r="X21" s="526"/>
      <c r="Y21" s="526"/>
      <c r="Z21" s="526"/>
      <c r="AA21" s="526"/>
      <c r="AB21" s="526"/>
      <c r="AC21" s="526"/>
      <c r="AD21" s="526">
        <v>1</v>
      </c>
      <c r="AE21" s="526"/>
      <c r="AF21" s="526"/>
      <c r="AG21" s="534" t="s">
        <v>678</v>
      </c>
      <c r="AH21" s="535">
        <f>SUM(AH3:AH20)</f>
        <v>539</v>
      </c>
      <c r="AJ21" s="224" t="s">
        <v>128</v>
      </c>
      <c r="AK21" s="225" t="s">
        <v>787</v>
      </c>
      <c r="AL21" s="249">
        <v>1.75</v>
      </c>
      <c r="AM21" s="224" t="s">
        <v>2609</v>
      </c>
      <c r="AN21" s="520">
        <v>40969</v>
      </c>
      <c r="AV21" s="420">
        <v>210</v>
      </c>
      <c r="AW21" s="420" t="s">
        <v>20</v>
      </c>
      <c r="AX21" s="245" t="s">
        <v>1896</v>
      </c>
      <c r="AY21" s="420" t="s">
        <v>2604</v>
      </c>
      <c r="AZ21" s="420" t="s">
        <v>2605</v>
      </c>
      <c r="BA21" s="210">
        <v>40963</v>
      </c>
      <c r="BC21" s="237">
        <v>586</v>
      </c>
      <c r="BD21" s="237" t="s">
        <v>28</v>
      </c>
      <c r="BE21" s="238" t="s">
        <v>1925</v>
      </c>
      <c r="BF21" s="237" t="s">
        <v>1926</v>
      </c>
      <c r="BG21" s="237" t="s">
        <v>1842</v>
      </c>
      <c r="BH21" s="237" t="s">
        <v>2438</v>
      </c>
      <c r="BI21" s="361">
        <v>40942</v>
      </c>
    </row>
    <row r="22" spans="1:61">
      <c r="A22" s="224" t="s">
        <v>143</v>
      </c>
      <c r="B22" s="225" t="s">
        <v>2697</v>
      </c>
      <c r="C22" s="224">
        <f t="shared" si="1"/>
        <v>4</v>
      </c>
      <c r="D22" s="224"/>
      <c r="E22" s="224"/>
      <c r="F22" s="224"/>
      <c r="G22" s="224"/>
      <c r="H22" s="224"/>
      <c r="I22" s="224">
        <v>4</v>
      </c>
      <c r="J22" s="224"/>
      <c r="K22" s="224"/>
      <c r="L22" s="224"/>
      <c r="M22" s="224"/>
      <c r="N22" s="224"/>
      <c r="O22" s="224"/>
      <c r="P22" s="224"/>
      <c r="Q22" s="224"/>
      <c r="S22" s="354" t="s">
        <v>2068</v>
      </c>
      <c r="T22" s="508" t="s">
        <v>2302</v>
      </c>
      <c r="U22" s="354">
        <v>9</v>
      </c>
      <c r="V22" s="224"/>
      <c r="W22" s="224"/>
      <c r="X22" s="224"/>
      <c r="Y22" s="224"/>
      <c r="Z22" s="224"/>
      <c r="AA22" s="224"/>
      <c r="AB22" s="420">
        <v>9</v>
      </c>
      <c r="AC22" s="224"/>
      <c r="AD22" s="224"/>
      <c r="AE22" s="224"/>
      <c r="AF22" s="224"/>
      <c r="AG22" s="504"/>
      <c r="AJ22" s="224" t="s">
        <v>226</v>
      </c>
      <c r="AK22" s="225" t="s">
        <v>2009</v>
      </c>
      <c r="AL22" s="249">
        <v>1.25</v>
      </c>
      <c r="AM22" s="224" t="s">
        <v>2614</v>
      </c>
      <c r="AN22" s="520">
        <v>40969</v>
      </c>
      <c r="AV22" s="420">
        <v>211</v>
      </c>
      <c r="AW22" s="420" t="s">
        <v>28</v>
      </c>
      <c r="AX22" s="245" t="s">
        <v>2067</v>
      </c>
      <c r="AY22" s="420" t="s">
        <v>2606</v>
      </c>
      <c r="AZ22" s="420" t="s">
        <v>2596</v>
      </c>
      <c r="BA22" s="210">
        <v>40897</v>
      </c>
      <c r="BC22" s="237">
        <v>587</v>
      </c>
      <c r="BD22" s="237" t="s">
        <v>238</v>
      </c>
      <c r="BE22" s="238" t="s">
        <v>2445</v>
      </c>
      <c r="BF22" s="237" t="s">
        <v>2446</v>
      </c>
      <c r="BG22" s="237" t="s">
        <v>1842</v>
      </c>
      <c r="BH22" s="237" t="s">
        <v>2438</v>
      </c>
      <c r="BI22" s="361">
        <v>40942</v>
      </c>
    </row>
    <row r="23" spans="1:61">
      <c r="A23" s="224" t="s">
        <v>143</v>
      </c>
      <c r="B23" s="225" t="s">
        <v>2680</v>
      </c>
      <c r="C23" s="224">
        <f t="shared" si="1"/>
        <v>3</v>
      </c>
      <c r="D23" s="224"/>
      <c r="E23" s="224"/>
      <c r="F23" s="224"/>
      <c r="G23" s="224"/>
      <c r="H23" s="224"/>
      <c r="I23" s="224"/>
      <c r="J23" s="224"/>
      <c r="K23" s="224">
        <v>3</v>
      </c>
      <c r="L23" s="224"/>
      <c r="M23" s="224"/>
      <c r="N23" s="224"/>
      <c r="O23" s="224"/>
      <c r="P23" s="224"/>
      <c r="Q23" s="224"/>
      <c r="S23" s="356" t="s">
        <v>1751</v>
      </c>
      <c r="T23" s="367" t="s">
        <v>1798</v>
      </c>
      <c r="U23" s="526">
        <v>10</v>
      </c>
      <c r="V23" s="526"/>
      <c r="W23" s="526"/>
      <c r="X23" s="526"/>
      <c r="Y23" s="526"/>
      <c r="Z23" s="526"/>
      <c r="AA23" s="526"/>
      <c r="AB23" s="526">
        <v>10</v>
      </c>
      <c r="AC23" s="526"/>
      <c r="AD23" s="526"/>
      <c r="AE23" s="526"/>
      <c r="AF23" s="526"/>
      <c r="AG23" s="504"/>
      <c r="AJ23" s="224" t="s">
        <v>226</v>
      </c>
      <c r="AK23" s="225" t="s">
        <v>2009</v>
      </c>
      <c r="AL23" s="249">
        <v>1.1599999999999999</v>
      </c>
      <c r="AM23" s="224" t="s">
        <v>2623</v>
      </c>
      <c r="AN23" s="520">
        <v>40971</v>
      </c>
      <c r="AV23" s="420">
        <v>212</v>
      </c>
      <c r="AW23" s="420" t="s">
        <v>1421</v>
      </c>
      <c r="AX23" s="245" t="s">
        <v>1422</v>
      </c>
      <c r="AY23" s="420" t="s">
        <v>2607</v>
      </c>
      <c r="AZ23" s="420" t="s">
        <v>2590</v>
      </c>
      <c r="BA23" s="210">
        <v>40932</v>
      </c>
      <c r="BC23" s="237">
        <v>588</v>
      </c>
      <c r="BD23" s="237" t="s">
        <v>101</v>
      </c>
      <c r="BE23" s="238" t="s">
        <v>2218</v>
      </c>
      <c r="BF23" s="237" t="s">
        <v>2447</v>
      </c>
      <c r="BG23" s="237" t="s">
        <v>2439</v>
      </c>
      <c r="BH23" s="237" t="s">
        <v>2448</v>
      </c>
      <c r="BI23" s="361">
        <v>40925</v>
      </c>
    </row>
    <row r="24" spans="1:61">
      <c r="A24" s="224" t="s">
        <v>143</v>
      </c>
      <c r="B24" s="225" t="s">
        <v>2693</v>
      </c>
      <c r="C24" s="224">
        <f t="shared" si="1"/>
        <v>5</v>
      </c>
      <c r="D24" s="224"/>
      <c r="E24" s="224"/>
      <c r="F24" s="224"/>
      <c r="G24" s="224"/>
      <c r="H24" s="224"/>
      <c r="I24" s="224">
        <v>5</v>
      </c>
      <c r="J24" s="224"/>
      <c r="K24" s="224"/>
      <c r="L24" s="224"/>
      <c r="M24" s="224"/>
      <c r="N24" s="224"/>
      <c r="O24" s="224"/>
      <c r="P24" s="224"/>
      <c r="Q24" s="224"/>
      <c r="S24" s="356" t="s">
        <v>1751</v>
      </c>
      <c r="T24" s="367" t="s">
        <v>1750</v>
      </c>
      <c r="U24" s="353">
        <v>3</v>
      </c>
      <c r="V24" s="224"/>
      <c r="W24" s="224"/>
      <c r="X24" s="224"/>
      <c r="Y24" s="224"/>
      <c r="Z24" s="224"/>
      <c r="AA24" s="224"/>
      <c r="AB24" s="420">
        <v>1</v>
      </c>
      <c r="AC24" s="224"/>
      <c r="AD24" s="224">
        <v>2</v>
      </c>
      <c r="AE24" s="224"/>
      <c r="AF24" s="224"/>
      <c r="AG24" s="504"/>
      <c r="AJ24" s="224" t="s">
        <v>226</v>
      </c>
      <c r="AK24" s="225" t="s">
        <v>2009</v>
      </c>
      <c r="AL24" s="249">
        <v>2.2000000000000002</v>
      </c>
      <c r="AM24" s="224" t="s">
        <v>2624</v>
      </c>
      <c r="AN24" s="520">
        <v>40971</v>
      </c>
      <c r="AV24" s="420">
        <v>213</v>
      </c>
      <c r="AW24" s="420" t="s">
        <v>6</v>
      </c>
      <c r="AX24" s="245" t="s">
        <v>2608</v>
      </c>
      <c r="AY24" s="513"/>
      <c r="AZ24" s="420" t="s">
        <v>2593</v>
      </c>
      <c r="BA24" s="363">
        <v>40940</v>
      </c>
      <c r="BC24" s="237">
        <v>589</v>
      </c>
      <c r="BD24" s="237" t="s">
        <v>101</v>
      </c>
      <c r="BE24" s="238" t="s">
        <v>2449</v>
      </c>
      <c r="BF24" s="237" t="s">
        <v>2450</v>
      </c>
      <c r="BG24" s="237" t="s">
        <v>2439</v>
      </c>
      <c r="BH24" s="237" t="s">
        <v>2451</v>
      </c>
      <c r="BI24" s="361">
        <v>40925</v>
      </c>
    </row>
    <row r="25" spans="1:61">
      <c r="A25" s="224" t="s">
        <v>143</v>
      </c>
      <c r="B25" s="521" t="s">
        <v>2692</v>
      </c>
      <c r="C25" s="224">
        <f t="shared" si="1"/>
        <v>9</v>
      </c>
      <c r="D25" s="224"/>
      <c r="E25" s="224"/>
      <c r="F25" s="224"/>
      <c r="G25" s="224">
        <v>9</v>
      </c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S25" s="356" t="s">
        <v>166</v>
      </c>
      <c r="T25" s="524" t="s">
        <v>2652</v>
      </c>
      <c r="U25" s="526">
        <f>V25+W25+X25+Y25+Z25+AA25+AB25+AC25+AD25</f>
        <v>21</v>
      </c>
      <c r="V25" s="526"/>
      <c r="W25" s="526"/>
      <c r="X25" s="526"/>
      <c r="Y25" s="526"/>
      <c r="Z25" s="526"/>
      <c r="AA25" s="526"/>
      <c r="AB25" s="526">
        <v>20</v>
      </c>
      <c r="AC25" s="526"/>
      <c r="AD25" s="526">
        <v>1</v>
      </c>
      <c r="AF25" s="526"/>
      <c r="AG25" s="504"/>
      <c r="AJ25" s="224" t="s">
        <v>226</v>
      </c>
      <c r="AK25" s="225" t="s">
        <v>2009</v>
      </c>
      <c r="AL25" s="249">
        <v>0.56999999999999995</v>
      </c>
      <c r="AM25" s="224" t="s">
        <v>2795</v>
      </c>
      <c r="AN25" s="520">
        <v>40987</v>
      </c>
      <c r="AV25" s="420">
        <v>214</v>
      </c>
      <c r="AW25" s="420" t="s">
        <v>226</v>
      </c>
      <c r="AX25" s="245" t="s">
        <v>2009</v>
      </c>
      <c r="AY25" s="420" t="s">
        <v>782</v>
      </c>
      <c r="AZ25" s="420" t="s">
        <v>2475</v>
      </c>
      <c r="BA25" s="210">
        <v>40982</v>
      </c>
      <c r="BC25" s="237">
        <v>590</v>
      </c>
      <c r="BD25" s="237" t="s">
        <v>95</v>
      </c>
      <c r="BE25" s="238" t="s">
        <v>2452</v>
      </c>
      <c r="BF25" s="237" t="s">
        <v>2453</v>
      </c>
      <c r="BG25" s="237" t="s">
        <v>1371</v>
      </c>
      <c r="BH25" s="237" t="s">
        <v>2454</v>
      </c>
      <c r="BI25" s="361">
        <v>40932</v>
      </c>
    </row>
    <row r="26" spans="1:61">
      <c r="A26" s="224" t="s">
        <v>143</v>
      </c>
      <c r="B26" s="521" t="s">
        <v>2678</v>
      </c>
      <c r="C26" s="224">
        <f t="shared" si="1"/>
        <v>247</v>
      </c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>
        <f>55+61+34+50+38+9</f>
        <v>247</v>
      </c>
      <c r="P26" s="224"/>
      <c r="Q26" s="224"/>
      <c r="S26" s="356" t="s">
        <v>95</v>
      </c>
      <c r="T26" s="506" t="s">
        <v>2537</v>
      </c>
      <c r="U26" s="526">
        <v>6</v>
      </c>
      <c r="V26" s="526"/>
      <c r="W26" s="526"/>
      <c r="X26" s="526"/>
      <c r="Y26" s="526"/>
      <c r="Z26" s="526"/>
      <c r="AA26" s="526"/>
      <c r="AB26" s="526">
        <v>3</v>
      </c>
      <c r="AC26" s="526"/>
      <c r="AD26" s="526">
        <v>3</v>
      </c>
      <c r="AG26" s="504"/>
      <c r="AJ26" s="224" t="s">
        <v>226</v>
      </c>
      <c r="AK26" s="225" t="s">
        <v>2009</v>
      </c>
      <c r="AL26" s="249">
        <v>0.32</v>
      </c>
      <c r="AM26" s="224" t="s">
        <v>2819</v>
      </c>
      <c r="AN26" s="520">
        <v>40996</v>
      </c>
      <c r="AV26" s="420">
        <v>215</v>
      </c>
      <c r="AW26" s="420" t="s">
        <v>128</v>
      </c>
      <c r="AX26" s="245" t="s">
        <v>2419</v>
      </c>
      <c r="AY26" s="513"/>
      <c r="AZ26" s="420" t="s">
        <v>2596</v>
      </c>
      <c r="BA26" s="210">
        <v>40967</v>
      </c>
      <c r="BC26" s="237">
        <v>591</v>
      </c>
      <c r="BD26" s="237" t="s">
        <v>142</v>
      </c>
      <c r="BE26" s="238" t="s">
        <v>2455</v>
      </c>
      <c r="BF26" s="237" t="s">
        <v>2456</v>
      </c>
      <c r="BG26" s="237" t="s">
        <v>1371</v>
      </c>
      <c r="BH26" s="237" t="s">
        <v>2457</v>
      </c>
      <c r="BI26" s="362">
        <v>40817</v>
      </c>
    </row>
    <row r="27" spans="1:61">
      <c r="A27" s="224" t="s">
        <v>143</v>
      </c>
      <c r="B27" s="225" t="s">
        <v>2684</v>
      </c>
      <c r="C27" s="224">
        <f t="shared" si="1"/>
        <v>3</v>
      </c>
      <c r="D27" s="224"/>
      <c r="E27" s="224"/>
      <c r="F27" s="224"/>
      <c r="G27" s="224"/>
      <c r="H27" s="224"/>
      <c r="I27" s="224"/>
      <c r="J27" s="224"/>
      <c r="K27" s="224"/>
      <c r="L27" s="224">
        <v>3</v>
      </c>
      <c r="M27" s="224"/>
      <c r="N27" s="224"/>
      <c r="O27" s="224"/>
      <c r="P27" s="224"/>
      <c r="Q27" s="224"/>
      <c r="S27" s="356" t="s">
        <v>95</v>
      </c>
      <c r="T27" s="506" t="s">
        <v>2538</v>
      </c>
      <c r="U27" s="353">
        <v>14</v>
      </c>
      <c r="V27" s="224"/>
      <c r="W27" s="224"/>
      <c r="X27" s="224"/>
      <c r="Y27" s="224"/>
      <c r="Z27" s="224"/>
      <c r="AA27" s="224"/>
      <c r="AB27" s="420">
        <v>4</v>
      </c>
      <c r="AC27" s="224"/>
      <c r="AD27" s="224">
        <v>10</v>
      </c>
      <c r="AG27" s="504"/>
      <c r="AJ27" s="224" t="s">
        <v>226</v>
      </c>
      <c r="AK27" s="225" t="s">
        <v>2009</v>
      </c>
      <c r="AL27" s="249">
        <v>2.2799999999999998</v>
      </c>
      <c r="AM27" s="224" t="s">
        <v>2828</v>
      </c>
      <c r="AN27" s="520">
        <v>40997</v>
      </c>
      <c r="AV27" s="420">
        <v>216</v>
      </c>
      <c r="AW27" s="420" t="s">
        <v>252</v>
      </c>
      <c r="AX27" s="245" t="s">
        <v>1161</v>
      </c>
      <c r="AY27" s="420" t="s">
        <v>1162</v>
      </c>
      <c r="AZ27" s="420" t="s">
        <v>1924</v>
      </c>
      <c r="BA27" s="210">
        <v>40988</v>
      </c>
      <c r="BC27" s="237">
        <v>592</v>
      </c>
      <c r="BD27" s="237" t="s">
        <v>95</v>
      </c>
      <c r="BE27" s="238" t="s">
        <v>2458</v>
      </c>
      <c r="BF27" s="237" t="s">
        <v>2459</v>
      </c>
      <c r="BG27" s="237" t="s">
        <v>1371</v>
      </c>
      <c r="BH27" s="237" t="s">
        <v>1394</v>
      </c>
      <c r="BI27" s="362">
        <v>40817</v>
      </c>
    </row>
    <row r="28" spans="1:61">
      <c r="A28" s="224" t="s">
        <v>143</v>
      </c>
      <c r="B28" s="225" t="s">
        <v>2685</v>
      </c>
      <c r="C28" s="224">
        <f t="shared" si="1"/>
        <v>5</v>
      </c>
      <c r="D28" s="224"/>
      <c r="E28" s="224"/>
      <c r="F28" s="224"/>
      <c r="G28" s="224"/>
      <c r="H28" s="224"/>
      <c r="I28" s="224"/>
      <c r="J28" s="224"/>
      <c r="K28" s="224"/>
      <c r="L28" s="224">
        <v>5</v>
      </c>
      <c r="M28" s="224"/>
      <c r="N28" s="224"/>
      <c r="O28" s="224"/>
      <c r="P28" s="224"/>
      <c r="Q28" s="224"/>
      <c r="S28" s="356" t="s">
        <v>95</v>
      </c>
      <c r="T28" s="524" t="s">
        <v>2539</v>
      </c>
      <c r="U28" s="353">
        <v>3</v>
      </c>
      <c r="V28" s="224"/>
      <c r="W28" s="224"/>
      <c r="X28" s="224"/>
      <c r="Y28" s="224"/>
      <c r="Z28" s="224"/>
      <c r="AA28" s="224"/>
      <c r="AB28" s="420">
        <v>1</v>
      </c>
      <c r="AC28" s="224"/>
      <c r="AD28" s="224">
        <f>1+1</f>
        <v>2</v>
      </c>
      <c r="AG28" s="504"/>
      <c r="AJ28" s="224" t="s">
        <v>226</v>
      </c>
      <c r="AK28" s="225" t="s">
        <v>1427</v>
      </c>
      <c r="AL28" s="249">
        <v>1.46</v>
      </c>
      <c r="AM28" s="224" t="s">
        <v>2822</v>
      </c>
      <c r="AN28" s="520">
        <v>40996</v>
      </c>
      <c r="AV28" s="420">
        <v>217</v>
      </c>
      <c r="AW28" s="420" t="s">
        <v>171</v>
      </c>
      <c r="AX28" s="245" t="s">
        <v>783</v>
      </c>
      <c r="AY28" s="420" t="s">
        <v>784</v>
      </c>
      <c r="AZ28" s="420" t="s">
        <v>1924</v>
      </c>
      <c r="BA28" s="210">
        <v>40982</v>
      </c>
      <c r="BC28" s="237">
        <v>593</v>
      </c>
      <c r="BD28" s="237" t="s">
        <v>95</v>
      </c>
      <c r="BE28" s="238" t="s">
        <v>2460</v>
      </c>
      <c r="BF28" s="237" t="s">
        <v>2461</v>
      </c>
      <c r="BG28" s="237" t="s">
        <v>1371</v>
      </c>
      <c r="BH28" s="237" t="s">
        <v>1394</v>
      </c>
      <c r="BI28" s="362">
        <v>40756</v>
      </c>
    </row>
    <row r="29" spans="1:61">
      <c r="A29" s="224" t="s">
        <v>143</v>
      </c>
      <c r="B29" s="225" t="s">
        <v>2681</v>
      </c>
      <c r="C29" s="224">
        <f t="shared" si="1"/>
        <v>303</v>
      </c>
      <c r="D29" s="224"/>
      <c r="E29" s="224"/>
      <c r="F29" s="224"/>
      <c r="G29" s="224">
        <v>61</v>
      </c>
      <c r="H29" s="224"/>
      <c r="I29" s="224">
        <v>9</v>
      </c>
      <c r="J29" s="224"/>
      <c r="K29" s="224">
        <v>136</v>
      </c>
      <c r="L29" s="224">
        <v>97</v>
      </c>
      <c r="M29" s="224"/>
      <c r="N29" s="224"/>
      <c r="O29" s="224"/>
      <c r="P29" s="224"/>
      <c r="Q29" s="224"/>
      <c r="S29" s="356" t="s">
        <v>95</v>
      </c>
      <c r="T29" s="524" t="s">
        <v>2540</v>
      </c>
      <c r="U29" s="353">
        <v>15</v>
      </c>
      <c r="V29" s="224"/>
      <c r="W29" s="224"/>
      <c r="X29" s="224"/>
      <c r="Y29" s="224"/>
      <c r="Z29" s="224"/>
      <c r="AA29" s="224"/>
      <c r="AB29" s="420">
        <v>13</v>
      </c>
      <c r="AC29" s="224"/>
      <c r="AD29" s="224">
        <v>2</v>
      </c>
      <c r="AG29" s="504"/>
      <c r="AJ29" s="224" t="s">
        <v>252</v>
      </c>
      <c r="AK29" s="225" t="s">
        <v>2835</v>
      </c>
      <c r="AL29" s="249">
        <v>0.99</v>
      </c>
      <c r="AM29" s="224" t="s">
        <v>2818</v>
      </c>
      <c r="AN29" s="520">
        <v>40996</v>
      </c>
      <c r="AV29" s="420">
        <v>218</v>
      </c>
      <c r="AW29" s="420" t="s">
        <v>171</v>
      </c>
      <c r="AX29" s="245" t="s">
        <v>2746</v>
      </c>
      <c r="AY29" s="513" t="s">
        <v>1042</v>
      </c>
      <c r="AZ29" s="420" t="s">
        <v>2747</v>
      </c>
      <c r="BA29" s="210">
        <v>40987</v>
      </c>
      <c r="BC29" s="237">
        <v>594</v>
      </c>
      <c r="BD29" s="237" t="s">
        <v>328</v>
      </c>
      <c r="BE29" s="238" t="s">
        <v>2462</v>
      </c>
      <c r="BF29" s="237"/>
      <c r="BG29" s="237" t="s">
        <v>1397</v>
      </c>
      <c r="BH29" s="237" t="s">
        <v>1397</v>
      </c>
      <c r="BI29" s="361">
        <v>40940</v>
      </c>
    </row>
    <row r="30" spans="1:61">
      <c r="A30" s="224" t="s">
        <v>143</v>
      </c>
      <c r="B30" s="225" t="s">
        <v>2686</v>
      </c>
      <c r="C30" s="224">
        <f t="shared" si="1"/>
        <v>33</v>
      </c>
      <c r="D30" s="224"/>
      <c r="E30" s="224"/>
      <c r="F30" s="224"/>
      <c r="G30" s="224"/>
      <c r="H30" s="224"/>
      <c r="I30" s="224"/>
      <c r="J30" s="224"/>
      <c r="K30" s="224"/>
      <c r="L30" s="224">
        <v>33</v>
      </c>
      <c r="M30" s="224"/>
      <c r="N30" s="224"/>
      <c r="O30" s="224"/>
      <c r="P30" s="224"/>
      <c r="Q30" s="224"/>
      <c r="S30" s="356" t="s">
        <v>95</v>
      </c>
      <c r="T30" s="524" t="s">
        <v>2541</v>
      </c>
      <c r="U30" s="353">
        <v>14</v>
      </c>
      <c r="V30" s="224"/>
      <c r="W30" s="224"/>
      <c r="X30" s="224"/>
      <c r="Y30" s="224"/>
      <c r="Z30" s="224"/>
      <c r="AA30" s="224"/>
      <c r="AB30" s="420">
        <v>8</v>
      </c>
      <c r="AC30" s="224"/>
      <c r="AD30" s="224">
        <v>6</v>
      </c>
      <c r="AG30" s="504"/>
      <c r="AJ30" s="224" t="s">
        <v>252</v>
      </c>
      <c r="AK30" s="225" t="s">
        <v>1161</v>
      </c>
      <c r="AL30" s="249">
        <v>4.0999999999999996</v>
      </c>
      <c r="AM30" s="224" t="s">
        <v>2631</v>
      </c>
      <c r="AN30" s="520">
        <v>40977</v>
      </c>
      <c r="AP30" s="503">
        <f>SUM(AL30:AL32)</f>
        <v>40.299999999999997</v>
      </c>
      <c r="AV30" s="420">
        <v>219</v>
      </c>
      <c r="AW30" s="420" t="s">
        <v>122</v>
      </c>
      <c r="AX30" s="245" t="s">
        <v>2748</v>
      </c>
      <c r="AY30" s="513"/>
      <c r="AZ30" s="420" t="s">
        <v>2749</v>
      </c>
      <c r="BA30" s="210">
        <v>40976</v>
      </c>
      <c r="BC30" s="237">
        <v>595</v>
      </c>
      <c r="BD30" s="237" t="s">
        <v>130</v>
      </c>
      <c r="BE30" s="238" t="s">
        <v>282</v>
      </c>
      <c r="BF30" s="237"/>
      <c r="BG30" s="237" t="s">
        <v>1966</v>
      </c>
      <c r="BH30" s="237" t="s">
        <v>1966</v>
      </c>
      <c r="BI30" s="361">
        <v>40940</v>
      </c>
    </row>
    <row r="31" spans="1:61">
      <c r="A31" s="224" t="s">
        <v>143</v>
      </c>
      <c r="B31" s="225" t="s">
        <v>2683</v>
      </c>
      <c r="C31" s="224">
        <f t="shared" si="1"/>
        <v>33</v>
      </c>
      <c r="D31" s="224"/>
      <c r="E31" s="224">
        <v>7</v>
      </c>
      <c r="F31" s="224"/>
      <c r="G31" s="224">
        <v>9</v>
      </c>
      <c r="H31" s="224"/>
      <c r="I31" s="224"/>
      <c r="J31" s="224"/>
      <c r="K31" s="224">
        <v>7</v>
      </c>
      <c r="L31" s="224">
        <v>6</v>
      </c>
      <c r="M31" s="224"/>
      <c r="N31" s="224"/>
      <c r="O31" s="224">
        <v>4</v>
      </c>
      <c r="P31" s="224"/>
      <c r="Q31" s="224"/>
      <c r="S31" s="356" t="s">
        <v>95</v>
      </c>
      <c r="T31" s="366" t="s">
        <v>2542</v>
      </c>
      <c r="U31" s="353">
        <v>1</v>
      </c>
      <c r="V31" s="224"/>
      <c r="W31" s="224"/>
      <c r="X31" s="224"/>
      <c r="Y31" s="224"/>
      <c r="Z31" s="224"/>
      <c r="AA31" s="224"/>
      <c r="AB31" s="420">
        <v>1</v>
      </c>
      <c r="AC31" s="224"/>
      <c r="AD31" s="224"/>
      <c r="AG31" s="504"/>
      <c r="AJ31" s="224" t="s">
        <v>252</v>
      </c>
      <c r="AK31" s="225" t="s">
        <v>1161</v>
      </c>
      <c r="AL31" s="249">
        <v>22</v>
      </c>
      <c r="AM31" s="224" t="s">
        <v>2798</v>
      </c>
      <c r="AN31" s="520">
        <v>40988</v>
      </c>
      <c r="AV31" s="420">
        <v>220</v>
      </c>
      <c r="AW31" s="420" t="s">
        <v>171</v>
      </c>
      <c r="AX31" s="245" t="s">
        <v>2753</v>
      </c>
      <c r="AY31" s="513"/>
      <c r="AZ31" s="420" t="s">
        <v>1928</v>
      </c>
      <c r="BA31" s="210">
        <v>40988</v>
      </c>
      <c r="BC31" s="237">
        <v>596</v>
      </c>
      <c r="BD31" s="237" t="s">
        <v>30</v>
      </c>
      <c r="BE31" s="238" t="s">
        <v>1136</v>
      </c>
      <c r="BF31" s="237" t="s">
        <v>1093</v>
      </c>
      <c r="BG31" s="237" t="s">
        <v>404</v>
      </c>
      <c r="BH31" s="237" t="s">
        <v>404</v>
      </c>
      <c r="BI31" s="361">
        <v>40855</v>
      </c>
    </row>
    <row r="32" spans="1:61">
      <c r="A32" s="224" t="s">
        <v>143</v>
      </c>
      <c r="B32" s="225" t="s">
        <v>2682</v>
      </c>
      <c r="C32" s="224">
        <f t="shared" si="1"/>
        <v>7</v>
      </c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>
        <v>7</v>
      </c>
      <c r="P32" s="224"/>
      <c r="Q32" s="224"/>
      <c r="S32" s="356" t="s">
        <v>95</v>
      </c>
      <c r="T32" s="366" t="s">
        <v>2653</v>
      </c>
      <c r="U32" s="526">
        <v>92</v>
      </c>
      <c r="V32" s="526"/>
      <c r="W32" s="526"/>
      <c r="X32" s="526"/>
      <c r="Y32" s="526"/>
      <c r="Z32" s="526"/>
      <c r="AA32" s="526"/>
      <c r="AB32" s="526"/>
      <c r="AC32" s="526"/>
      <c r="AD32" s="526">
        <v>92</v>
      </c>
      <c r="AG32" s="504"/>
      <c r="AJ32" s="224" t="s">
        <v>252</v>
      </c>
      <c r="AK32" s="225" t="s">
        <v>1161</v>
      </c>
      <c r="AL32" s="249">
        <v>14.2</v>
      </c>
      <c r="AM32" s="224" t="s">
        <v>2802</v>
      </c>
      <c r="AN32" s="520">
        <v>40988</v>
      </c>
      <c r="AV32" s="420">
        <v>221</v>
      </c>
      <c r="AW32" s="420" t="s">
        <v>252</v>
      </c>
      <c r="AX32" s="245" t="s">
        <v>2037</v>
      </c>
      <c r="AY32" s="513"/>
      <c r="AZ32" s="420" t="s">
        <v>2755</v>
      </c>
      <c r="BA32" s="210">
        <v>40993</v>
      </c>
      <c r="BC32" s="237">
        <v>597</v>
      </c>
      <c r="BD32" s="237" t="s">
        <v>1947</v>
      </c>
      <c r="BE32" s="238" t="s">
        <v>2463</v>
      </c>
      <c r="BF32" s="237"/>
      <c r="BG32" s="237" t="s">
        <v>1397</v>
      </c>
      <c r="BH32" s="237" t="s">
        <v>1397</v>
      </c>
      <c r="BI32" s="237"/>
    </row>
    <row r="33" spans="1:61">
      <c r="A33" s="224" t="s">
        <v>143</v>
      </c>
      <c r="B33" s="225" t="s">
        <v>2690</v>
      </c>
      <c r="C33" s="224">
        <f t="shared" si="1"/>
        <v>28</v>
      </c>
      <c r="D33" s="224"/>
      <c r="E33" s="224">
        <v>3</v>
      </c>
      <c r="F33" s="224"/>
      <c r="G33" s="224">
        <v>3</v>
      </c>
      <c r="H33" s="224"/>
      <c r="I33" s="224"/>
      <c r="J33" s="224"/>
      <c r="K33" s="224"/>
      <c r="L33" s="224">
        <v>1</v>
      </c>
      <c r="M33" s="224"/>
      <c r="N33" s="224"/>
      <c r="O33" s="224">
        <v>21</v>
      </c>
      <c r="P33" s="224"/>
      <c r="Q33" s="224"/>
      <c r="S33" s="356" t="s">
        <v>95</v>
      </c>
      <c r="T33" s="366" t="s">
        <v>2543</v>
      </c>
      <c r="U33" s="353">
        <v>7</v>
      </c>
      <c r="V33" s="224"/>
      <c r="W33" s="224"/>
      <c r="X33" s="224"/>
      <c r="Y33" s="224"/>
      <c r="Z33" s="224"/>
      <c r="AA33" s="224">
        <v>7</v>
      </c>
      <c r="AB33" s="420"/>
      <c r="AC33" s="224"/>
      <c r="AD33" s="224"/>
      <c r="AE33" s="224"/>
      <c r="AF33" s="224"/>
      <c r="AG33" s="504"/>
      <c r="AJ33" s="224" t="s">
        <v>328</v>
      </c>
      <c r="AK33" s="225" t="s">
        <v>1038</v>
      </c>
      <c r="AL33" s="249">
        <v>0.67</v>
      </c>
      <c r="AM33" s="224" t="s">
        <v>2815</v>
      </c>
      <c r="AN33" s="520">
        <v>40996</v>
      </c>
      <c r="AV33" s="420">
        <v>222</v>
      </c>
      <c r="AW33" s="420" t="s">
        <v>28</v>
      </c>
      <c r="AX33" s="245" t="s">
        <v>2100</v>
      </c>
      <c r="AY33" s="271" t="s">
        <v>817</v>
      </c>
      <c r="AZ33" s="243" t="s">
        <v>2756</v>
      </c>
      <c r="BA33" s="210">
        <v>40967</v>
      </c>
      <c r="BC33" s="237">
        <v>598</v>
      </c>
      <c r="BD33" s="237" t="s">
        <v>137</v>
      </c>
      <c r="BE33" s="238" t="s">
        <v>1438</v>
      </c>
      <c r="BF33" s="237"/>
      <c r="BG33" s="237" t="s">
        <v>1397</v>
      </c>
      <c r="BH33" s="237" t="s">
        <v>1397</v>
      </c>
      <c r="BI33" s="237"/>
    </row>
    <row r="34" spans="1:61" ht="15.75" thickBot="1">
      <c r="A34" s="224" t="s">
        <v>143</v>
      </c>
      <c r="B34" s="225" t="s">
        <v>2695</v>
      </c>
      <c r="C34" s="224">
        <f t="shared" si="1"/>
        <v>26</v>
      </c>
      <c r="D34" s="224"/>
      <c r="E34" s="224"/>
      <c r="F34" s="224"/>
      <c r="G34" s="224"/>
      <c r="H34" s="224"/>
      <c r="I34" s="224"/>
      <c r="J34" s="224"/>
      <c r="K34" s="224">
        <v>26</v>
      </c>
      <c r="L34" s="224"/>
      <c r="M34" s="224"/>
      <c r="N34" s="224"/>
      <c r="O34" s="224"/>
      <c r="P34" s="224"/>
      <c r="Q34" s="224"/>
      <c r="S34" s="356" t="s">
        <v>1577</v>
      </c>
      <c r="T34" s="524" t="s">
        <v>2654</v>
      </c>
      <c r="U34" s="526">
        <v>2</v>
      </c>
      <c r="V34" s="526"/>
      <c r="W34" s="526"/>
      <c r="X34" s="526"/>
      <c r="Y34" s="526"/>
      <c r="Z34" s="526"/>
      <c r="AA34" s="526"/>
      <c r="AB34" s="526"/>
      <c r="AC34" s="526">
        <v>2</v>
      </c>
      <c r="AD34" s="526"/>
      <c r="AE34" s="526"/>
      <c r="AF34" s="526"/>
      <c r="AJ34" s="224" t="s">
        <v>328</v>
      </c>
      <c r="AK34" s="225" t="s">
        <v>1038</v>
      </c>
      <c r="AL34" s="249">
        <v>0.57999999999999996</v>
      </c>
      <c r="AM34" s="224" t="s">
        <v>2826</v>
      </c>
      <c r="AN34" s="520">
        <v>40996</v>
      </c>
      <c r="AV34" s="100">
        <v>223</v>
      </c>
      <c r="AW34" s="100" t="s">
        <v>1122</v>
      </c>
      <c r="AX34" s="248" t="s">
        <v>2754</v>
      </c>
      <c r="AY34" s="255" t="s">
        <v>1545</v>
      </c>
      <c r="AZ34" s="247" t="s">
        <v>1928</v>
      </c>
      <c r="BA34" s="211">
        <v>40956</v>
      </c>
      <c r="BC34" s="237">
        <v>599</v>
      </c>
      <c r="BD34" s="237" t="s">
        <v>262</v>
      </c>
      <c r="BE34" s="238" t="s">
        <v>1417</v>
      </c>
      <c r="BF34" s="237"/>
      <c r="BG34" s="237" t="s">
        <v>1397</v>
      </c>
      <c r="BH34" s="237" t="s">
        <v>1397</v>
      </c>
      <c r="BI34" s="362">
        <v>40909</v>
      </c>
    </row>
    <row r="35" spans="1:61">
      <c r="A35" s="224" t="s">
        <v>143</v>
      </c>
      <c r="B35" s="225" t="s">
        <v>2691</v>
      </c>
      <c r="C35" s="224">
        <f t="shared" si="1"/>
        <v>4</v>
      </c>
      <c r="D35" s="224"/>
      <c r="E35" s="224"/>
      <c r="F35" s="224"/>
      <c r="G35" s="224"/>
      <c r="H35" s="224"/>
      <c r="I35" s="224"/>
      <c r="J35" s="224"/>
      <c r="K35" s="224"/>
      <c r="L35" s="224">
        <v>4</v>
      </c>
      <c r="M35" s="224"/>
      <c r="N35" s="224"/>
      <c r="O35" s="224"/>
      <c r="P35" s="224"/>
      <c r="Q35" s="224"/>
      <c r="S35" s="356" t="s">
        <v>1577</v>
      </c>
      <c r="T35" s="524" t="s">
        <v>1810</v>
      </c>
      <c r="U35" s="353">
        <v>13</v>
      </c>
      <c r="V35" s="224"/>
      <c r="W35" s="224"/>
      <c r="X35" s="224"/>
      <c r="Y35" s="224"/>
      <c r="Z35" s="224"/>
      <c r="AA35" s="224"/>
      <c r="AB35" s="420"/>
      <c r="AC35" s="224">
        <v>9</v>
      </c>
      <c r="AD35" s="224">
        <v>4</v>
      </c>
      <c r="AE35" s="224"/>
      <c r="AF35" s="224"/>
      <c r="AJ35" s="224" t="s">
        <v>328</v>
      </c>
      <c r="AK35" s="225" t="s">
        <v>1038</v>
      </c>
      <c r="AL35" s="249">
        <v>0.72</v>
      </c>
      <c r="AM35" s="224" t="s">
        <v>2829</v>
      </c>
      <c r="AN35" s="520">
        <v>40997</v>
      </c>
      <c r="BC35" s="237">
        <v>600</v>
      </c>
      <c r="BD35" s="237" t="s">
        <v>11</v>
      </c>
      <c r="BE35" s="238" t="s">
        <v>2215</v>
      </c>
      <c r="BF35" s="237" t="s">
        <v>2464</v>
      </c>
      <c r="BG35" s="237" t="s">
        <v>1979</v>
      </c>
      <c r="BH35" s="237" t="s">
        <v>1394</v>
      </c>
      <c r="BI35" s="237"/>
    </row>
    <row r="36" spans="1:61">
      <c r="A36" s="224" t="s">
        <v>143</v>
      </c>
      <c r="B36" s="225" t="s">
        <v>2694</v>
      </c>
      <c r="C36" s="224">
        <f t="shared" si="1"/>
        <v>21</v>
      </c>
      <c r="D36" s="224"/>
      <c r="E36" s="224">
        <v>21</v>
      </c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S36" s="356" t="s">
        <v>1577</v>
      </c>
      <c r="T36" s="366" t="s">
        <v>1792</v>
      </c>
      <c r="U36" s="353">
        <v>12</v>
      </c>
      <c r="V36" s="224"/>
      <c r="W36" s="224"/>
      <c r="X36" s="224"/>
      <c r="Y36" s="224"/>
      <c r="Z36" s="224"/>
      <c r="AA36" s="224"/>
      <c r="AB36" s="420">
        <v>7</v>
      </c>
      <c r="AC36" s="224"/>
      <c r="AD36" s="224">
        <v>5</v>
      </c>
      <c r="AE36" s="224"/>
      <c r="AF36" s="224"/>
      <c r="AJ36" s="224" t="s">
        <v>24</v>
      </c>
      <c r="AK36" s="225" t="s">
        <v>1367</v>
      </c>
      <c r="AL36" s="249">
        <v>0.17</v>
      </c>
      <c r="AM36" s="224" t="s">
        <v>2633</v>
      </c>
      <c r="AN36" s="520">
        <v>40978</v>
      </c>
      <c r="BC36" s="237">
        <v>601</v>
      </c>
      <c r="BD36" s="237" t="s">
        <v>20</v>
      </c>
      <c r="BE36" s="238" t="s">
        <v>1896</v>
      </c>
      <c r="BF36" s="237"/>
      <c r="BG36" s="237" t="s">
        <v>1397</v>
      </c>
      <c r="BH36" s="237" t="s">
        <v>1842</v>
      </c>
      <c r="BI36" s="237"/>
    </row>
    <row r="37" spans="1:61">
      <c r="A37" s="224" t="s">
        <v>143</v>
      </c>
      <c r="B37" s="521" t="s">
        <v>2665</v>
      </c>
      <c r="C37" s="224">
        <f t="shared" si="1"/>
        <v>3</v>
      </c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>
        <v>3</v>
      </c>
      <c r="P37" s="224"/>
      <c r="Q37" s="224"/>
      <c r="S37" s="356" t="s">
        <v>1747</v>
      </c>
      <c r="T37" s="366" t="s">
        <v>2655</v>
      </c>
      <c r="U37" s="526">
        <v>6</v>
      </c>
      <c r="V37" s="526"/>
      <c r="W37" s="526"/>
      <c r="X37" s="526"/>
      <c r="Y37" s="526"/>
      <c r="Z37" s="526"/>
      <c r="AA37" s="526"/>
      <c r="AB37" s="526"/>
      <c r="AC37" s="526"/>
      <c r="AD37" s="526">
        <v>6</v>
      </c>
      <c r="AJ37" s="224" t="s">
        <v>28</v>
      </c>
      <c r="AK37" s="225" t="s">
        <v>352</v>
      </c>
      <c r="AL37" s="249">
        <v>1.1000000000000001</v>
      </c>
      <c r="AM37" s="224" t="s">
        <v>2617</v>
      </c>
      <c r="AN37" s="520">
        <v>40969</v>
      </c>
      <c r="AO37" s="539"/>
      <c r="BC37" s="237">
        <v>602</v>
      </c>
      <c r="BD37" s="237" t="s">
        <v>171</v>
      </c>
      <c r="BE37" s="238" t="s">
        <v>407</v>
      </c>
      <c r="BF37" s="237"/>
      <c r="BG37" s="237" t="s">
        <v>1979</v>
      </c>
      <c r="BH37" s="237" t="s">
        <v>1397</v>
      </c>
      <c r="BI37" s="237"/>
    </row>
    <row r="38" spans="1:61">
      <c r="A38" s="224" t="s">
        <v>143</v>
      </c>
      <c r="B38" s="225" t="s">
        <v>2679</v>
      </c>
      <c r="C38" s="224">
        <f t="shared" si="1"/>
        <v>107</v>
      </c>
      <c r="D38" s="224"/>
      <c r="E38" s="224">
        <v>45</v>
      </c>
      <c r="F38" s="224"/>
      <c r="G38" s="224"/>
      <c r="H38" s="224"/>
      <c r="I38" s="224"/>
      <c r="J38" s="224"/>
      <c r="K38" s="224">
        <v>49</v>
      </c>
      <c r="L38" s="224">
        <v>13</v>
      </c>
      <c r="M38" s="224"/>
      <c r="N38" s="224"/>
      <c r="O38" s="224"/>
      <c r="P38" s="224"/>
      <c r="Q38" s="224"/>
      <c r="S38" s="356" t="s">
        <v>1747</v>
      </c>
      <c r="T38" s="366" t="s">
        <v>1793</v>
      </c>
      <c r="U38" s="353">
        <v>9</v>
      </c>
      <c r="V38" s="224"/>
      <c r="W38" s="224"/>
      <c r="X38" s="224"/>
      <c r="Y38" s="224"/>
      <c r="Z38" s="224"/>
      <c r="AA38" s="224"/>
      <c r="AB38" s="420"/>
      <c r="AC38" s="224"/>
      <c r="AD38" s="224">
        <f>4+5</f>
        <v>9</v>
      </c>
      <c r="AJ38" s="224" t="s">
        <v>28</v>
      </c>
      <c r="AK38" s="225" t="s">
        <v>2067</v>
      </c>
      <c r="AL38" s="249">
        <v>0.46</v>
      </c>
      <c r="AM38" s="224" t="s">
        <v>2800</v>
      </c>
      <c r="AN38" s="520">
        <v>40988</v>
      </c>
      <c r="AQ38" s="280"/>
      <c r="AR38" s="280"/>
      <c r="AS38" s="280"/>
      <c r="BC38" s="237">
        <v>603</v>
      </c>
      <c r="BD38" s="237" t="s">
        <v>153</v>
      </c>
      <c r="BE38" s="238" t="s">
        <v>1932</v>
      </c>
      <c r="BF38" s="237"/>
      <c r="BG38" s="237" t="s">
        <v>1979</v>
      </c>
      <c r="BH38" s="237" t="s">
        <v>1397</v>
      </c>
      <c r="BI38" s="237"/>
    </row>
    <row r="39" spans="1:61">
      <c r="A39" s="224" t="s">
        <v>13</v>
      </c>
      <c r="B39" s="225" t="s">
        <v>121</v>
      </c>
      <c r="C39" s="224">
        <f t="shared" si="1"/>
        <v>4</v>
      </c>
      <c r="D39" s="224"/>
      <c r="E39" s="224"/>
      <c r="F39" s="224"/>
      <c r="G39" s="224"/>
      <c r="H39" s="224"/>
      <c r="I39" s="224"/>
      <c r="J39" s="224"/>
      <c r="K39" s="224">
        <v>4</v>
      </c>
      <c r="L39" s="224"/>
      <c r="M39" s="224"/>
      <c r="N39" s="224"/>
      <c r="O39" s="224"/>
      <c r="P39" s="224"/>
      <c r="Q39" s="224"/>
      <c r="S39" s="356" t="s">
        <v>143</v>
      </c>
      <c r="T39" s="366" t="s">
        <v>2544</v>
      </c>
      <c r="U39" s="353">
        <f>V39+W39+X39+Y39+Z39+AA39+AB39+AC39+AD39+AE39+AF39</f>
        <v>6</v>
      </c>
      <c r="V39" s="224"/>
      <c r="W39" s="224"/>
      <c r="X39" s="224"/>
      <c r="Y39" s="224"/>
      <c r="Z39" s="224"/>
      <c r="AA39" s="224">
        <v>5</v>
      </c>
      <c r="AB39" s="420">
        <v>1</v>
      </c>
      <c r="AC39" s="224"/>
      <c r="AD39" s="224"/>
      <c r="AE39" s="224"/>
      <c r="AF39" s="224"/>
      <c r="AJ39" s="224" t="s">
        <v>28</v>
      </c>
      <c r="AK39" s="225" t="s">
        <v>27</v>
      </c>
      <c r="AL39" s="249">
        <v>1.88</v>
      </c>
      <c r="AM39" s="224" t="s">
        <v>2610</v>
      </c>
      <c r="AN39" s="520">
        <v>40969</v>
      </c>
      <c r="AQ39" s="280"/>
      <c r="AR39" s="280"/>
      <c r="AS39" s="280"/>
      <c r="BC39" s="237">
        <v>604</v>
      </c>
      <c r="BD39" s="237" t="s">
        <v>153</v>
      </c>
      <c r="BE39" s="238" t="s">
        <v>154</v>
      </c>
      <c r="BF39" s="237"/>
      <c r="BG39" s="237" t="s">
        <v>1979</v>
      </c>
      <c r="BH39" s="237" t="s">
        <v>1397</v>
      </c>
      <c r="BI39" s="237"/>
    </row>
    <row r="40" spans="1:61">
      <c r="A40" s="224" t="s">
        <v>8</v>
      </c>
      <c r="B40" s="225" t="s">
        <v>2699</v>
      </c>
      <c r="C40" s="224">
        <f t="shared" si="1"/>
        <v>4</v>
      </c>
      <c r="D40" s="224"/>
      <c r="E40" s="224"/>
      <c r="F40" s="224"/>
      <c r="G40" s="224"/>
      <c r="H40" s="224"/>
      <c r="I40" s="224">
        <v>1</v>
      </c>
      <c r="J40" s="224"/>
      <c r="K40" s="224"/>
      <c r="L40" s="224">
        <v>2</v>
      </c>
      <c r="M40" s="224"/>
      <c r="N40" s="224"/>
      <c r="O40" s="224">
        <v>1</v>
      </c>
      <c r="P40" s="224"/>
      <c r="Q40" s="224"/>
      <c r="S40" s="356" t="s">
        <v>143</v>
      </c>
      <c r="T40" s="492" t="s">
        <v>2656</v>
      </c>
      <c r="U40" s="526">
        <v>34</v>
      </c>
      <c r="V40" s="526"/>
      <c r="W40" s="526">
        <v>30</v>
      </c>
      <c r="X40" s="526"/>
      <c r="Y40" s="526"/>
      <c r="Z40" s="526"/>
      <c r="AA40" s="526"/>
      <c r="AB40" s="526"/>
      <c r="AC40" s="526"/>
      <c r="AD40" s="526">
        <v>4</v>
      </c>
      <c r="AE40" s="526"/>
      <c r="AF40" s="526"/>
      <c r="AJ40" s="224" t="s">
        <v>28</v>
      </c>
      <c r="AK40" s="225" t="s">
        <v>27</v>
      </c>
      <c r="AL40" s="249">
        <v>2</v>
      </c>
      <c r="AM40" s="224" t="s">
        <v>2618</v>
      </c>
      <c r="AN40" s="520">
        <v>40970</v>
      </c>
      <c r="AQ40" s="541"/>
      <c r="AR40" s="541"/>
      <c r="AS40" s="540"/>
      <c r="BC40" s="237">
        <v>605</v>
      </c>
      <c r="BD40" s="237" t="s">
        <v>158</v>
      </c>
      <c r="BE40" s="238" t="s">
        <v>160</v>
      </c>
      <c r="BF40" s="237"/>
      <c r="BG40" s="237" t="s">
        <v>1979</v>
      </c>
      <c r="BH40" s="237" t="s">
        <v>1397</v>
      </c>
      <c r="BI40" s="237"/>
    </row>
    <row r="41" spans="1:61">
      <c r="A41" s="224" t="s">
        <v>8</v>
      </c>
      <c r="B41" s="225" t="s">
        <v>2698</v>
      </c>
      <c r="C41" s="224">
        <f t="shared" si="1"/>
        <v>14</v>
      </c>
      <c r="D41" s="224"/>
      <c r="E41" s="224"/>
      <c r="F41" s="224"/>
      <c r="G41" s="224">
        <v>2</v>
      </c>
      <c r="H41" s="224"/>
      <c r="I41" s="224">
        <v>1</v>
      </c>
      <c r="J41" s="224"/>
      <c r="K41" s="224">
        <v>8</v>
      </c>
      <c r="L41" s="224"/>
      <c r="M41" s="224"/>
      <c r="N41" s="224"/>
      <c r="O41" s="224">
        <v>3</v>
      </c>
      <c r="P41" s="224"/>
      <c r="Q41" s="224"/>
      <c r="S41" s="356" t="s">
        <v>101</v>
      </c>
      <c r="T41" s="224" t="s">
        <v>2657</v>
      </c>
      <c r="U41" s="526">
        <v>3</v>
      </c>
      <c r="V41" s="526"/>
      <c r="W41" s="526"/>
      <c r="X41" s="526"/>
      <c r="Y41" s="526"/>
      <c r="Z41" s="526"/>
      <c r="AA41" s="526"/>
      <c r="AB41" s="526"/>
      <c r="AC41" s="526"/>
      <c r="AD41" s="526">
        <v>3</v>
      </c>
      <c r="AE41" s="526"/>
      <c r="AF41" s="526"/>
      <c r="AJ41" s="224" t="s">
        <v>28</v>
      </c>
      <c r="AK41" s="225" t="s">
        <v>27</v>
      </c>
      <c r="AL41" s="249">
        <v>1.6850000000000001</v>
      </c>
      <c r="AM41" s="224" t="s">
        <v>2628</v>
      </c>
      <c r="AN41" s="520">
        <v>40973</v>
      </c>
      <c r="AQ41" s="280"/>
      <c r="AR41" s="280"/>
      <c r="AS41" s="280"/>
      <c r="BC41" s="237">
        <v>606</v>
      </c>
      <c r="BD41" s="237" t="s">
        <v>267</v>
      </c>
      <c r="BE41" s="238" t="s">
        <v>1989</v>
      </c>
      <c r="BF41" s="237"/>
      <c r="BG41" s="237" t="s">
        <v>1394</v>
      </c>
      <c r="BH41" s="237" t="s">
        <v>1394</v>
      </c>
      <c r="BI41" s="237"/>
    </row>
    <row r="42" spans="1:61" ht="15.75" thickBot="1">
      <c r="A42" s="509" t="s">
        <v>101</v>
      </c>
      <c r="B42" s="97" t="s">
        <v>2700</v>
      </c>
      <c r="C42" s="509">
        <f t="shared" si="1"/>
        <v>25</v>
      </c>
      <c r="D42" s="509"/>
      <c r="E42" s="509"/>
      <c r="F42" s="509"/>
      <c r="G42" s="509"/>
      <c r="H42" s="509"/>
      <c r="I42" s="509"/>
      <c r="J42" s="509"/>
      <c r="K42" s="509">
        <v>25</v>
      </c>
      <c r="L42" s="509"/>
      <c r="M42" s="509"/>
      <c r="N42" s="509"/>
      <c r="O42" s="514"/>
      <c r="P42" s="224"/>
      <c r="Q42" s="224"/>
      <c r="S42" s="356" t="s">
        <v>101</v>
      </c>
      <c r="T42" s="224" t="s">
        <v>2545</v>
      </c>
      <c r="U42" s="356">
        <v>17</v>
      </c>
      <c r="V42" s="224"/>
      <c r="W42" s="224"/>
      <c r="X42" s="224"/>
      <c r="Y42" s="224"/>
      <c r="Z42" s="224"/>
      <c r="AA42" s="224"/>
      <c r="AB42" s="420">
        <v>17</v>
      </c>
      <c r="AC42" s="224"/>
      <c r="AD42" s="224"/>
      <c r="AE42" s="224"/>
      <c r="AF42" s="526"/>
      <c r="AJ42" s="224" t="s">
        <v>28</v>
      </c>
      <c r="AK42" s="225" t="s">
        <v>27</v>
      </c>
      <c r="AL42" s="249">
        <v>4.5599999999999996</v>
      </c>
      <c r="AM42" s="224" t="s">
        <v>2807</v>
      </c>
      <c r="AN42" s="520">
        <v>40994</v>
      </c>
      <c r="AQ42" s="280"/>
      <c r="AR42" s="280"/>
      <c r="AS42" s="280"/>
      <c r="BC42" s="237">
        <v>607</v>
      </c>
      <c r="BD42" s="237" t="s">
        <v>218</v>
      </c>
      <c r="BE42" s="238" t="s">
        <v>2465</v>
      </c>
      <c r="BF42" s="237"/>
      <c r="BG42" s="237" t="s">
        <v>1979</v>
      </c>
      <c r="BH42" s="237" t="s">
        <v>1397</v>
      </c>
      <c r="BI42" s="237"/>
    </row>
    <row r="43" spans="1:61" ht="15.75" thickBot="1">
      <c r="A43" s="523"/>
      <c r="B43" s="523"/>
      <c r="P43" s="224"/>
      <c r="Q43" s="224"/>
      <c r="S43" s="356" t="s">
        <v>101</v>
      </c>
      <c r="T43" s="225" t="s">
        <v>2534</v>
      </c>
      <c r="U43" s="356">
        <f>V43+W43+X43+Y43+Z43+AA43+AB43+AC43+AD43+AE43+AF43</f>
        <v>13</v>
      </c>
      <c r="V43" s="224"/>
      <c r="W43" s="224"/>
      <c r="X43" s="224"/>
      <c r="Y43" s="224"/>
      <c r="Z43" s="224"/>
      <c r="AA43" s="224"/>
      <c r="AB43" s="420"/>
      <c r="AC43" s="224"/>
      <c r="AD43" s="224">
        <v>13</v>
      </c>
      <c r="AE43" s="224"/>
      <c r="AF43" s="224"/>
      <c r="AJ43" s="224" t="s">
        <v>28</v>
      </c>
      <c r="AK43" s="225" t="s">
        <v>27</v>
      </c>
      <c r="AL43" s="249">
        <v>1.0900000000000001</v>
      </c>
      <c r="AM43" s="224" t="s">
        <v>2813</v>
      </c>
      <c r="AN43" s="520">
        <v>40996</v>
      </c>
      <c r="BC43" s="237">
        <v>608</v>
      </c>
      <c r="BD43" s="237" t="s">
        <v>1385</v>
      </c>
      <c r="BE43" s="238" t="s">
        <v>2096</v>
      </c>
      <c r="BF43" s="237"/>
      <c r="BG43" s="237" t="s">
        <v>2466</v>
      </c>
      <c r="BH43" s="237" t="s">
        <v>2467</v>
      </c>
      <c r="BI43" s="361">
        <v>40960</v>
      </c>
    </row>
    <row r="44" spans="1:61" ht="15.75" thickBot="1">
      <c r="A44" s="507" t="s">
        <v>771</v>
      </c>
      <c r="B44" s="507" t="s">
        <v>678</v>
      </c>
      <c r="S44" s="356" t="s">
        <v>101</v>
      </c>
      <c r="T44" s="225" t="s">
        <v>2658</v>
      </c>
      <c r="U44" s="526">
        <v>11</v>
      </c>
      <c r="V44" s="526"/>
      <c r="W44" s="526"/>
      <c r="X44" s="526"/>
      <c r="Y44" s="526"/>
      <c r="Z44" s="526"/>
      <c r="AA44" s="526"/>
      <c r="AB44" s="526"/>
      <c r="AC44" s="526"/>
      <c r="AD44" s="526">
        <v>11</v>
      </c>
      <c r="AE44" s="526"/>
      <c r="AF44" s="526"/>
      <c r="AJ44" s="224" t="s">
        <v>28</v>
      </c>
      <c r="AK44" s="225" t="s">
        <v>2820</v>
      </c>
      <c r="AL44" s="249">
        <v>2.58</v>
      </c>
      <c r="AM44" s="224" t="s">
        <v>2821</v>
      </c>
      <c r="AN44" s="520">
        <v>40996</v>
      </c>
      <c r="BC44" s="237">
        <v>609</v>
      </c>
      <c r="BD44" s="237" t="s">
        <v>10</v>
      </c>
      <c r="BE44" s="238" t="s">
        <v>1392</v>
      </c>
      <c r="BF44" s="237"/>
      <c r="BG44" s="237" t="s">
        <v>2466</v>
      </c>
      <c r="BH44" s="237" t="s">
        <v>2467</v>
      </c>
      <c r="BI44" s="361">
        <v>40960</v>
      </c>
    </row>
    <row r="45" spans="1:61">
      <c r="A45" s="24" t="s">
        <v>10</v>
      </c>
      <c r="B45" s="24">
        <v>4</v>
      </c>
      <c r="S45" s="529" t="s">
        <v>161</v>
      </c>
      <c r="T45" s="225" t="s">
        <v>2659</v>
      </c>
      <c r="U45" s="526">
        <v>3</v>
      </c>
      <c r="V45" s="526"/>
      <c r="W45" s="526"/>
      <c r="X45" s="526"/>
      <c r="Y45" s="526"/>
      <c r="Z45" s="526"/>
      <c r="AA45" s="526"/>
      <c r="AB45" s="526"/>
      <c r="AC45" s="526"/>
      <c r="AD45" s="526">
        <v>3</v>
      </c>
      <c r="AE45" s="526"/>
      <c r="AF45" s="526"/>
      <c r="AJ45" s="224" t="s">
        <v>28</v>
      </c>
      <c r="AK45" s="225" t="s">
        <v>2100</v>
      </c>
      <c r="AL45" s="249">
        <v>0.53</v>
      </c>
      <c r="AM45" s="224" t="s">
        <v>2812</v>
      </c>
      <c r="AN45" s="520">
        <v>40994</v>
      </c>
      <c r="BC45" s="237">
        <v>610</v>
      </c>
      <c r="BD45" s="237" t="s">
        <v>106</v>
      </c>
      <c r="BE45" s="238" t="s">
        <v>2468</v>
      </c>
      <c r="BF45" s="237"/>
      <c r="BG45" s="237" t="s">
        <v>2466</v>
      </c>
      <c r="BH45" s="237" t="s">
        <v>2467</v>
      </c>
      <c r="BI45" s="361">
        <v>40936</v>
      </c>
    </row>
    <row r="46" spans="1:61">
      <c r="A46" s="24" t="s">
        <v>6</v>
      </c>
      <c r="B46" s="24">
        <v>142</v>
      </c>
      <c r="S46" s="529" t="s">
        <v>161</v>
      </c>
      <c r="T46" s="492" t="s">
        <v>2660</v>
      </c>
      <c r="U46" s="528">
        <v>1</v>
      </c>
      <c r="V46" s="528"/>
      <c r="W46" s="528"/>
      <c r="X46" s="528"/>
      <c r="Y46" s="528"/>
      <c r="Z46" s="528"/>
      <c r="AA46" s="528"/>
      <c r="AB46" s="528"/>
      <c r="AC46" s="528"/>
      <c r="AD46" s="528">
        <v>1</v>
      </c>
      <c r="AE46" s="527"/>
      <c r="AF46" s="527"/>
      <c r="AJ46" s="224" t="s">
        <v>2626</v>
      </c>
      <c r="AK46" s="225" t="s">
        <v>311</v>
      </c>
      <c r="AL46" s="249">
        <v>0.5</v>
      </c>
      <c r="AM46" s="224" t="s">
        <v>2627</v>
      </c>
      <c r="AN46" s="520">
        <v>40973</v>
      </c>
      <c r="BC46" s="237">
        <v>611</v>
      </c>
      <c r="BD46" s="237" t="s">
        <v>142</v>
      </c>
      <c r="BE46" s="238" t="s">
        <v>2469</v>
      </c>
      <c r="BF46" s="237"/>
      <c r="BG46" s="237" t="s">
        <v>1371</v>
      </c>
      <c r="BH46" s="237" t="s">
        <v>1371</v>
      </c>
      <c r="BI46" s="361">
        <v>40931</v>
      </c>
    </row>
    <row r="47" spans="1:61">
      <c r="A47" s="24" t="s">
        <v>11</v>
      </c>
      <c r="B47" s="24">
        <v>78</v>
      </c>
      <c r="S47" s="356" t="s">
        <v>106</v>
      </c>
      <c r="T47" s="224" t="s">
        <v>2661</v>
      </c>
      <c r="U47" s="526">
        <v>1</v>
      </c>
      <c r="V47" s="526"/>
      <c r="W47" s="526"/>
      <c r="X47" s="526"/>
      <c r="Y47" s="526"/>
      <c r="Z47" s="526"/>
      <c r="AA47" s="526"/>
      <c r="AB47" s="526"/>
      <c r="AC47" s="526"/>
      <c r="AD47" s="526">
        <v>1</v>
      </c>
      <c r="AE47" s="526"/>
      <c r="AF47" s="526"/>
      <c r="AJ47" s="224" t="s">
        <v>2626</v>
      </c>
      <c r="AK47" s="225" t="s">
        <v>2591</v>
      </c>
      <c r="AL47" s="249">
        <v>0.15</v>
      </c>
      <c r="AM47" s="224" t="s">
        <v>2642</v>
      </c>
      <c r="AN47" s="520">
        <v>40981</v>
      </c>
      <c r="BC47" s="237">
        <v>612</v>
      </c>
      <c r="BD47" s="237" t="s">
        <v>20</v>
      </c>
      <c r="BE47" s="238" t="s">
        <v>1157</v>
      </c>
      <c r="BF47" s="237"/>
      <c r="BG47" s="237" t="s">
        <v>1883</v>
      </c>
      <c r="BH47" s="237" t="s">
        <v>2470</v>
      </c>
      <c r="BI47" s="361">
        <v>40956</v>
      </c>
    </row>
    <row r="48" spans="1:61">
      <c r="A48" s="24" t="s">
        <v>143</v>
      </c>
      <c r="B48" s="24">
        <v>984</v>
      </c>
      <c r="S48" s="356" t="s">
        <v>106</v>
      </c>
      <c r="T48" s="225" t="s">
        <v>2662</v>
      </c>
      <c r="U48" s="526">
        <f>V48+W48+X48+Y48+Z48+AA48+AB48+AC48+AD48</f>
        <v>14</v>
      </c>
      <c r="V48" s="526"/>
      <c r="W48" s="526"/>
      <c r="X48" s="526"/>
      <c r="Y48" s="526"/>
      <c r="Z48" s="526"/>
      <c r="AA48" s="526"/>
      <c r="AB48" s="526"/>
      <c r="AC48" s="526"/>
      <c r="AD48" s="526">
        <v>14</v>
      </c>
      <c r="AE48" s="526"/>
      <c r="AF48" s="526"/>
      <c r="AJ48" s="224" t="s">
        <v>130</v>
      </c>
      <c r="AK48" s="225" t="s">
        <v>282</v>
      </c>
      <c r="AL48" s="249">
        <v>0.18</v>
      </c>
      <c r="AM48" s="224" t="s">
        <v>2801</v>
      </c>
      <c r="AN48" s="520">
        <v>40988</v>
      </c>
      <c r="AP48" s="503"/>
      <c r="BC48" s="237">
        <v>613</v>
      </c>
      <c r="BD48" s="237" t="s">
        <v>838</v>
      </c>
      <c r="BE48" s="238" t="s">
        <v>1141</v>
      </c>
      <c r="BF48" s="237"/>
      <c r="BG48" s="237" t="s">
        <v>404</v>
      </c>
      <c r="BH48" s="237" t="s">
        <v>2471</v>
      </c>
      <c r="BI48" s="361">
        <v>40956</v>
      </c>
    </row>
    <row r="49" spans="1:61">
      <c r="A49" s="24" t="s">
        <v>13</v>
      </c>
      <c r="B49" s="24">
        <v>4</v>
      </c>
      <c r="S49" s="356" t="s">
        <v>97</v>
      </c>
      <c r="T49" s="524" t="s">
        <v>2546</v>
      </c>
      <c r="U49" s="353">
        <v>4</v>
      </c>
      <c r="V49" s="224"/>
      <c r="W49" s="224"/>
      <c r="X49" s="224"/>
      <c r="Y49" s="224"/>
      <c r="Z49" s="224"/>
      <c r="AA49" s="224"/>
      <c r="AB49" s="420">
        <v>3</v>
      </c>
      <c r="AC49" s="224"/>
      <c r="AD49" s="224">
        <v>1</v>
      </c>
      <c r="AF49" s="224"/>
      <c r="AJ49" s="224" t="s">
        <v>130</v>
      </c>
      <c r="AK49" s="225" t="s">
        <v>282</v>
      </c>
      <c r="AL49" s="249">
        <v>0.5</v>
      </c>
      <c r="AM49" s="224" t="s">
        <v>2804</v>
      </c>
      <c r="AN49" s="520">
        <v>40991</v>
      </c>
      <c r="BC49" s="237">
        <v>614</v>
      </c>
      <c r="BD49" s="237" t="s">
        <v>28</v>
      </c>
      <c r="BE49" s="238" t="s">
        <v>2472</v>
      </c>
      <c r="BF49" s="237"/>
      <c r="BG49" s="237" t="s">
        <v>1928</v>
      </c>
      <c r="BH49" s="237" t="s">
        <v>2470</v>
      </c>
      <c r="BI49" s="361">
        <v>40956</v>
      </c>
    </row>
    <row r="50" spans="1:61">
      <c r="A50" s="24" t="s">
        <v>8</v>
      </c>
      <c r="B50" s="24">
        <v>18</v>
      </c>
      <c r="S50" s="356" t="s">
        <v>97</v>
      </c>
      <c r="T50" s="225" t="s">
        <v>2075</v>
      </c>
      <c r="U50" s="526">
        <v>4</v>
      </c>
      <c r="V50" s="526"/>
      <c r="W50" s="526"/>
      <c r="X50" s="526"/>
      <c r="Y50" s="526"/>
      <c r="Z50" s="526"/>
      <c r="AA50" s="526"/>
      <c r="AB50" s="526">
        <v>3</v>
      </c>
      <c r="AC50" s="526"/>
      <c r="AD50" s="526">
        <v>1</v>
      </c>
      <c r="AE50" s="526"/>
      <c r="AF50" s="526"/>
      <c r="AJ50" s="224" t="s">
        <v>130</v>
      </c>
      <c r="AK50" s="225" t="s">
        <v>282</v>
      </c>
      <c r="AL50" s="249">
        <v>0.76</v>
      </c>
      <c r="AM50" s="224" t="s">
        <v>2804</v>
      </c>
      <c r="AN50" s="520">
        <v>40991</v>
      </c>
      <c r="BC50" s="237">
        <v>615</v>
      </c>
      <c r="BD50" s="237" t="s">
        <v>106</v>
      </c>
      <c r="BE50" s="238" t="s">
        <v>2473</v>
      </c>
      <c r="BF50" s="237" t="s">
        <v>2474</v>
      </c>
      <c r="BG50" s="237" t="s">
        <v>2475</v>
      </c>
      <c r="BH50" s="237" t="s">
        <v>2476</v>
      </c>
      <c r="BI50" s="361">
        <v>40903</v>
      </c>
    </row>
    <row r="51" spans="1:61" ht="15.75" thickBot="1">
      <c r="A51" s="507" t="s">
        <v>101</v>
      </c>
      <c r="B51" s="507">
        <v>25</v>
      </c>
      <c r="S51" s="530" t="s">
        <v>97</v>
      </c>
      <c r="T51" s="531" t="s">
        <v>1800</v>
      </c>
      <c r="U51" s="530">
        <v>18</v>
      </c>
      <c r="V51" s="509"/>
      <c r="W51" s="509"/>
      <c r="X51" s="509"/>
      <c r="Y51" s="509"/>
      <c r="Z51" s="509"/>
      <c r="AA51" s="509">
        <v>2</v>
      </c>
      <c r="AB51" s="100">
        <v>8</v>
      </c>
      <c r="AC51" s="509"/>
      <c r="AD51" s="509">
        <v>7</v>
      </c>
      <c r="AE51" s="509"/>
      <c r="AF51" s="31"/>
      <c r="AJ51" s="224" t="s">
        <v>130</v>
      </c>
      <c r="AK51" s="225" t="s">
        <v>282</v>
      </c>
      <c r="AL51" s="249">
        <v>0.91500000000000004</v>
      </c>
      <c r="AM51" s="224" t="s">
        <v>2804</v>
      </c>
      <c r="AN51" s="520">
        <v>40991</v>
      </c>
      <c r="BC51" s="237">
        <v>616</v>
      </c>
      <c r="BD51" s="237" t="s">
        <v>106</v>
      </c>
      <c r="BE51" s="238" t="s">
        <v>2477</v>
      </c>
      <c r="BF51" s="237"/>
      <c r="BG51" s="237" t="s">
        <v>2475</v>
      </c>
      <c r="BH51" s="237" t="s">
        <v>1371</v>
      </c>
      <c r="BI51" s="361">
        <v>40928</v>
      </c>
    </row>
    <row r="52" spans="1:61" ht="15.75" thickBot="1">
      <c r="A52" s="510" t="s">
        <v>678</v>
      </c>
      <c r="B52" s="510">
        <v>1255</v>
      </c>
      <c r="S52" s="536"/>
      <c r="T52" s="536"/>
      <c r="AJ52" s="224" t="s">
        <v>130</v>
      </c>
      <c r="AK52" s="225" t="s">
        <v>282</v>
      </c>
      <c r="AL52" s="249">
        <v>0.7</v>
      </c>
      <c r="AM52" s="224" t="s">
        <v>2808</v>
      </c>
      <c r="AN52" s="520">
        <v>40994</v>
      </c>
      <c r="BC52" s="237">
        <v>617</v>
      </c>
      <c r="BD52" s="237" t="s">
        <v>10</v>
      </c>
      <c r="BE52" s="238" t="s">
        <v>2222</v>
      </c>
      <c r="BF52" s="237" t="s">
        <v>2478</v>
      </c>
      <c r="BG52" s="237" t="s">
        <v>2475</v>
      </c>
      <c r="BH52" s="237" t="s">
        <v>2479</v>
      </c>
      <c r="BI52" s="361">
        <v>40906</v>
      </c>
    </row>
    <row r="53" spans="1:61" ht="15.75" thickBot="1">
      <c r="S53" s="511" t="s">
        <v>771</v>
      </c>
      <c r="T53" s="511" t="s">
        <v>678</v>
      </c>
      <c r="AJ53" s="224" t="s">
        <v>171</v>
      </c>
      <c r="AK53" s="225" t="s">
        <v>781</v>
      </c>
      <c r="AL53" s="249">
        <v>0.33500000000000002</v>
      </c>
      <c r="AM53" s="224" t="s">
        <v>2810</v>
      </c>
      <c r="AN53" s="520">
        <v>40994</v>
      </c>
      <c r="BC53" s="237">
        <v>618</v>
      </c>
      <c r="BD53" s="237" t="s">
        <v>101</v>
      </c>
      <c r="BE53" s="238" t="s">
        <v>2449</v>
      </c>
      <c r="BF53" s="237"/>
      <c r="BG53" s="237" t="s">
        <v>2475</v>
      </c>
      <c r="BH53" s="237" t="s">
        <v>1371</v>
      </c>
      <c r="BI53" s="361">
        <v>40896</v>
      </c>
    </row>
    <row r="54" spans="1:61">
      <c r="S54" s="508" t="s">
        <v>267</v>
      </c>
      <c r="T54" s="508">
        <v>6</v>
      </c>
      <c r="AJ54" s="224" t="s">
        <v>171</v>
      </c>
      <c r="AK54" s="225" t="s">
        <v>1429</v>
      </c>
      <c r="AL54" s="249">
        <v>0.64500000000000002</v>
      </c>
      <c r="AM54" s="224" t="s">
        <v>2643</v>
      </c>
      <c r="AN54" s="520">
        <v>40981</v>
      </c>
      <c r="BC54" s="237">
        <v>619</v>
      </c>
      <c r="BD54" s="237" t="s">
        <v>101</v>
      </c>
      <c r="BE54" s="238" t="s">
        <v>310</v>
      </c>
      <c r="BF54" s="237" t="s">
        <v>2480</v>
      </c>
      <c r="BG54" s="237" t="s">
        <v>1371</v>
      </c>
      <c r="BH54" s="237" t="s">
        <v>2475</v>
      </c>
      <c r="BI54" s="361">
        <v>40887</v>
      </c>
    </row>
    <row r="55" spans="1:61">
      <c r="S55" s="508" t="s">
        <v>124</v>
      </c>
      <c r="T55" s="508">
        <v>2</v>
      </c>
      <c r="AJ55" s="224" t="s">
        <v>171</v>
      </c>
      <c r="AK55" s="225" t="s">
        <v>1429</v>
      </c>
      <c r="AL55" s="249">
        <v>0.115</v>
      </c>
      <c r="AM55" s="224" t="s">
        <v>2796</v>
      </c>
      <c r="AN55" s="520">
        <v>40987</v>
      </c>
      <c r="BC55" s="237">
        <v>620</v>
      </c>
      <c r="BD55" s="237" t="s">
        <v>8</v>
      </c>
      <c r="BE55" s="238" t="s">
        <v>2481</v>
      </c>
      <c r="BF55" s="237" t="s">
        <v>2482</v>
      </c>
      <c r="BG55" s="237" t="s">
        <v>1371</v>
      </c>
      <c r="BH55" s="237" t="s">
        <v>2483</v>
      </c>
      <c r="BI55" s="362">
        <v>40817</v>
      </c>
    </row>
    <row r="56" spans="1:61">
      <c r="S56" s="508" t="s">
        <v>10</v>
      </c>
      <c r="T56" s="508">
        <v>42</v>
      </c>
      <c r="AJ56" s="542" t="s">
        <v>1468</v>
      </c>
      <c r="AK56" s="521" t="s">
        <v>2793</v>
      </c>
      <c r="AL56" s="249">
        <v>0.38</v>
      </c>
      <c r="AM56" s="520" t="s">
        <v>2645</v>
      </c>
      <c r="AN56" s="520">
        <v>40984</v>
      </c>
      <c r="BC56" s="237">
        <v>621</v>
      </c>
      <c r="BD56" s="237" t="s">
        <v>8</v>
      </c>
      <c r="BE56" s="238" t="s">
        <v>2484</v>
      </c>
      <c r="BF56" s="237" t="s">
        <v>2485</v>
      </c>
      <c r="BG56" s="237" t="s">
        <v>2475</v>
      </c>
      <c r="BH56" s="237" t="s">
        <v>2479</v>
      </c>
      <c r="BI56" s="361">
        <v>40878</v>
      </c>
    </row>
    <row r="57" spans="1:61">
      <c r="S57" s="508" t="s">
        <v>1029</v>
      </c>
      <c r="T57" s="508">
        <v>4</v>
      </c>
      <c r="AE57" s="224"/>
      <c r="AF57" s="224"/>
      <c r="AJ57" s="542" t="s">
        <v>1468</v>
      </c>
      <c r="AK57" s="521" t="s">
        <v>2082</v>
      </c>
      <c r="AL57" s="249">
        <v>1.1499999999999999</v>
      </c>
      <c r="AM57" s="224" t="s">
        <v>2622</v>
      </c>
      <c r="AN57" s="520">
        <v>40971</v>
      </c>
      <c r="AR57" s="542"/>
      <c r="AS57" s="521"/>
      <c r="BC57" s="237">
        <v>622</v>
      </c>
      <c r="BD57" s="237" t="s">
        <v>147</v>
      </c>
      <c r="BE57" s="238" t="s">
        <v>2486</v>
      </c>
      <c r="BF57" s="237" t="s">
        <v>1124</v>
      </c>
      <c r="BG57" s="237" t="s">
        <v>2475</v>
      </c>
      <c r="BH57" s="237" t="s">
        <v>2487</v>
      </c>
      <c r="BI57" s="237"/>
    </row>
    <row r="58" spans="1:61">
      <c r="S58" s="354" t="s">
        <v>147</v>
      </c>
      <c r="T58" s="524">
        <v>73</v>
      </c>
      <c r="U58" s="526"/>
      <c r="V58" s="526"/>
      <c r="W58" s="526"/>
      <c r="X58" s="526"/>
      <c r="Y58" s="526"/>
      <c r="Z58" s="526"/>
      <c r="AA58" s="526"/>
      <c r="AB58" s="526"/>
      <c r="AC58" s="526"/>
      <c r="AD58" s="526"/>
      <c r="AE58" s="526"/>
      <c r="AF58" s="526"/>
      <c r="AJ58" s="542" t="s">
        <v>1468</v>
      </c>
      <c r="AK58" s="521" t="s">
        <v>2082</v>
      </c>
      <c r="AL58" s="249">
        <v>0.6</v>
      </c>
      <c r="AM58" s="224" t="s">
        <v>2622</v>
      </c>
      <c r="AN58" s="520">
        <v>40973</v>
      </c>
      <c r="AR58" s="542"/>
      <c r="AS58" s="521"/>
      <c r="BC58" s="237">
        <v>623</v>
      </c>
      <c r="BD58" s="237" t="s">
        <v>158</v>
      </c>
      <c r="BE58" s="238" t="s">
        <v>1914</v>
      </c>
      <c r="BF58" s="237"/>
      <c r="BG58" s="237" t="s">
        <v>1397</v>
      </c>
      <c r="BH58" s="237" t="s">
        <v>1397</v>
      </c>
      <c r="BI58" s="237"/>
    </row>
    <row r="59" spans="1:61">
      <c r="S59" s="354" t="s">
        <v>122</v>
      </c>
      <c r="T59" s="84">
        <v>5</v>
      </c>
      <c r="U59" s="356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J59" s="542" t="s">
        <v>1468</v>
      </c>
      <c r="AK59" s="521" t="s">
        <v>2082</v>
      </c>
      <c r="AL59" s="249">
        <v>0.22500000000000001</v>
      </c>
      <c r="AM59" s="224" t="s">
        <v>2645</v>
      </c>
      <c r="AN59" s="520">
        <v>40984</v>
      </c>
      <c r="AR59" s="542"/>
      <c r="AS59" s="521"/>
      <c r="BC59" s="237">
        <v>624</v>
      </c>
      <c r="BD59" s="237" t="s">
        <v>2488</v>
      </c>
      <c r="BE59" s="238" t="s">
        <v>2489</v>
      </c>
      <c r="BF59" s="237"/>
      <c r="BG59" s="237" t="s">
        <v>1397</v>
      </c>
      <c r="BH59" s="237"/>
      <c r="BI59" s="237"/>
    </row>
    <row r="60" spans="1:61">
      <c r="S60" s="508" t="s">
        <v>401</v>
      </c>
      <c r="T60" s="508">
        <v>25</v>
      </c>
      <c r="AF60" s="526"/>
      <c r="AJ60" s="224" t="s">
        <v>262</v>
      </c>
      <c r="AK60" s="225" t="s">
        <v>2612</v>
      </c>
      <c r="AL60" s="249">
        <v>1.5</v>
      </c>
      <c r="AM60" s="224" t="s">
        <v>2613</v>
      </c>
      <c r="AN60" s="520">
        <v>40969</v>
      </c>
      <c r="BC60" s="237">
        <v>625</v>
      </c>
      <c r="BD60" s="237" t="s">
        <v>249</v>
      </c>
      <c r="BE60" s="238" t="s">
        <v>2490</v>
      </c>
      <c r="BF60" s="237"/>
      <c r="BG60" s="237" t="s">
        <v>1397</v>
      </c>
      <c r="BH60" s="237" t="s">
        <v>1394</v>
      </c>
      <c r="BI60" s="362">
        <v>40756</v>
      </c>
    </row>
    <row r="61" spans="1:61">
      <c r="S61" s="508" t="s">
        <v>2068</v>
      </c>
      <c r="T61" s="508">
        <v>10</v>
      </c>
      <c r="AF61" s="224"/>
      <c r="AJ61" s="224" t="s">
        <v>262</v>
      </c>
      <c r="AK61" s="225" t="s">
        <v>1581</v>
      </c>
      <c r="AL61" s="249">
        <v>1.1499999999999999</v>
      </c>
      <c r="AM61" s="224" t="s">
        <v>2825</v>
      </c>
      <c r="AN61" s="520">
        <v>40996</v>
      </c>
      <c r="BC61" s="237">
        <v>626</v>
      </c>
      <c r="BD61" s="237" t="s">
        <v>20</v>
      </c>
      <c r="BE61" s="238" t="s">
        <v>1896</v>
      </c>
      <c r="BF61" s="237"/>
      <c r="BG61" s="237" t="s">
        <v>2466</v>
      </c>
      <c r="BH61" s="237" t="s">
        <v>2491</v>
      </c>
      <c r="BI61" s="361">
        <v>40963</v>
      </c>
    </row>
    <row r="62" spans="1:61">
      <c r="S62" s="354" t="s">
        <v>1751</v>
      </c>
      <c r="T62" s="525">
        <v>13</v>
      </c>
      <c r="U62" s="526"/>
      <c r="V62" s="526"/>
      <c r="W62" s="526"/>
      <c r="X62" s="526"/>
      <c r="Y62" s="526"/>
      <c r="Z62" s="526"/>
      <c r="AA62" s="526"/>
      <c r="AB62" s="526"/>
      <c r="AC62" s="526"/>
      <c r="AD62" s="526"/>
      <c r="AE62" s="526"/>
      <c r="AF62" s="526"/>
      <c r="AJ62" s="224" t="s">
        <v>137</v>
      </c>
      <c r="AK62" s="225" t="s">
        <v>137</v>
      </c>
      <c r="AL62" s="249">
        <v>0.78500000000000003</v>
      </c>
      <c r="AM62" s="224" t="s">
        <v>2639</v>
      </c>
      <c r="AN62" s="520">
        <v>40981</v>
      </c>
      <c r="BC62" s="237">
        <v>627</v>
      </c>
      <c r="BD62" s="237" t="s">
        <v>20</v>
      </c>
      <c r="BE62" s="238" t="s">
        <v>1157</v>
      </c>
      <c r="BF62" s="237"/>
      <c r="BG62" s="237" t="s">
        <v>2492</v>
      </c>
      <c r="BH62" s="237" t="s">
        <v>2493</v>
      </c>
      <c r="BI62" s="237">
        <v>2011</v>
      </c>
    </row>
    <row r="63" spans="1:61">
      <c r="S63" s="508" t="s">
        <v>166</v>
      </c>
      <c r="T63" s="508">
        <v>21</v>
      </c>
      <c r="AJ63" s="224" t="s">
        <v>838</v>
      </c>
      <c r="AK63" s="225" t="s">
        <v>1141</v>
      </c>
      <c r="AL63" s="249">
        <v>0.2</v>
      </c>
      <c r="AM63" s="224" t="s">
        <v>2630</v>
      </c>
      <c r="AN63" s="520">
        <v>40974</v>
      </c>
      <c r="BC63" s="237">
        <v>628</v>
      </c>
      <c r="BD63" s="237" t="s">
        <v>1428</v>
      </c>
      <c r="BE63" s="238" t="s">
        <v>2494</v>
      </c>
      <c r="BF63" s="237"/>
      <c r="BG63" s="237" t="s">
        <v>1397</v>
      </c>
      <c r="BH63" s="237" t="s">
        <v>2495</v>
      </c>
      <c r="BI63" s="237">
        <v>2011</v>
      </c>
    </row>
    <row r="64" spans="1:61">
      <c r="S64" s="508" t="s">
        <v>95</v>
      </c>
      <c r="T64" s="508">
        <v>152</v>
      </c>
      <c r="AJ64" s="224" t="s">
        <v>838</v>
      </c>
      <c r="AK64" s="225" t="s">
        <v>1141</v>
      </c>
      <c r="AL64" s="249">
        <v>0.32</v>
      </c>
      <c r="AM64" s="224" t="s">
        <v>2811</v>
      </c>
      <c r="AN64" s="520">
        <v>40994</v>
      </c>
      <c r="BC64" s="237">
        <v>629</v>
      </c>
      <c r="BD64" s="237" t="s">
        <v>1468</v>
      </c>
      <c r="BE64" s="238" t="s">
        <v>1550</v>
      </c>
      <c r="BF64" s="237"/>
      <c r="BG64" s="237" t="s">
        <v>1397</v>
      </c>
      <c r="BH64" s="237" t="s">
        <v>2495</v>
      </c>
      <c r="BI64" s="237">
        <v>2011</v>
      </c>
    </row>
    <row r="65" spans="19:61">
      <c r="S65" s="508" t="s">
        <v>1577</v>
      </c>
      <c r="T65" s="508">
        <v>42</v>
      </c>
      <c r="AJ65" s="224" t="s">
        <v>158</v>
      </c>
      <c r="AK65" s="225" t="s">
        <v>1119</v>
      </c>
      <c r="AL65" s="249">
        <v>2.2000000000000002</v>
      </c>
      <c r="AM65" s="224" t="s">
        <v>2635</v>
      </c>
      <c r="AN65" s="520">
        <v>40980</v>
      </c>
      <c r="BC65" s="237">
        <v>630</v>
      </c>
      <c r="BD65" s="237" t="s">
        <v>175</v>
      </c>
      <c r="BE65" s="238" t="s">
        <v>1423</v>
      </c>
      <c r="BF65" s="237"/>
      <c r="BG65" s="237" t="s">
        <v>1397</v>
      </c>
      <c r="BH65" s="237" t="s">
        <v>2495</v>
      </c>
      <c r="BI65" s="237">
        <v>2011</v>
      </c>
    </row>
    <row r="66" spans="19:61">
      <c r="S66" s="508" t="s">
        <v>1747</v>
      </c>
      <c r="T66" s="508">
        <v>15</v>
      </c>
      <c r="AJ66" s="224" t="s">
        <v>158</v>
      </c>
      <c r="AK66" s="225" t="s">
        <v>2636</v>
      </c>
      <c r="AL66" s="249">
        <v>0.3</v>
      </c>
      <c r="AM66" s="224" t="s">
        <v>2635</v>
      </c>
      <c r="AN66" s="520">
        <v>40980</v>
      </c>
      <c r="BC66" s="237">
        <v>631</v>
      </c>
      <c r="BD66" s="237" t="s">
        <v>24</v>
      </c>
      <c r="BE66" s="238" t="s">
        <v>1426</v>
      </c>
      <c r="BF66" s="237"/>
      <c r="BG66" s="237" t="s">
        <v>1397</v>
      </c>
      <c r="BH66" s="237" t="s">
        <v>2496</v>
      </c>
      <c r="BI66" s="237">
        <v>2011</v>
      </c>
    </row>
    <row r="67" spans="19:61">
      <c r="S67" s="508" t="s">
        <v>143</v>
      </c>
      <c r="T67" s="508">
        <v>40</v>
      </c>
      <c r="AJ67" s="224" t="s">
        <v>158</v>
      </c>
      <c r="AK67" s="225" t="s">
        <v>2637</v>
      </c>
      <c r="AL67" s="249">
        <v>0.18</v>
      </c>
      <c r="AM67" s="224" t="s">
        <v>2638</v>
      </c>
      <c r="AN67" s="520">
        <v>40980</v>
      </c>
      <c r="BC67" s="237">
        <v>632</v>
      </c>
      <c r="BD67" s="237" t="s">
        <v>1943</v>
      </c>
      <c r="BE67" s="238" t="s">
        <v>2497</v>
      </c>
      <c r="BF67" s="237"/>
      <c r="BG67" s="237" t="s">
        <v>2498</v>
      </c>
      <c r="BH67" s="237" t="s">
        <v>2495</v>
      </c>
      <c r="BI67" s="237">
        <v>2011</v>
      </c>
    </row>
    <row r="68" spans="19:61">
      <c r="S68" s="508" t="s">
        <v>101</v>
      </c>
      <c r="T68" s="508">
        <v>44</v>
      </c>
      <c r="AJ68" s="224" t="s">
        <v>158</v>
      </c>
      <c r="AK68" s="521" t="s">
        <v>1914</v>
      </c>
      <c r="AL68" s="249">
        <v>0.05</v>
      </c>
      <c r="AM68" s="224" t="s">
        <v>2641</v>
      </c>
      <c r="AN68" s="520">
        <v>40984</v>
      </c>
      <c r="BC68" s="237">
        <v>633</v>
      </c>
      <c r="BD68" s="237" t="s">
        <v>226</v>
      </c>
      <c r="BE68" s="238" t="s">
        <v>1427</v>
      </c>
      <c r="BF68" s="237"/>
      <c r="BG68" s="237" t="s">
        <v>1397</v>
      </c>
      <c r="BH68" s="237" t="s">
        <v>2495</v>
      </c>
      <c r="BI68" s="237">
        <v>2011</v>
      </c>
    </row>
    <row r="69" spans="19:61">
      <c r="S69" s="508" t="s">
        <v>161</v>
      </c>
      <c r="T69" s="508">
        <v>4</v>
      </c>
      <c r="AJ69" s="224" t="s">
        <v>2640</v>
      </c>
      <c r="AK69" s="225" t="s">
        <v>158</v>
      </c>
      <c r="AL69" s="249">
        <v>0.22</v>
      </c>
      <c r="AM69" s="224" t="s">
        <v>2641</v>
      </c>
      <c r="AN69" s="520">
        <v>40981</v>
      </c>
      <c r="BC69" s="237">
        <v>634</v>
      </c>
      <c r="BD69" s="237" t="s">
        <v>13</v>
      </c>
      <c r="BE69" s="238" t="s">
        <v>1993</v>
      </c>
      <c r="BF69" s="237"/>
      <c r="BG69" s="237" t="s">
        <v>2498</v>
      </c>
      <c r="BH69" s="237" t="s">
        <v>2495</v>
      </c>
      <c r="BI69" s="237">
        <v>2011</v>
      </c>
    </row>
    <row r="70" spans="19:61">
      <c r="S70" s="508" t="s">
        <v>106</v>
      </c>
      <c r="T70" s="508">
        <v>15</v>
      </c>
      <c r="AJ70" s="224" t="s">
        <v>114</v>
      </c>
      <c r="AK70" s="225" t="s">
        <v>1019</v>
      </c>
      <c r="AL70" s="249">
        <v>3.38</v>
      </c>
      <c r="AM70" s="224" t="s">
        <v>2809</v>
      </c>
      <c r="AN70" s="520">
        <v>40994</v>
      </c>
      <c r="BC70" s="237">
        <v>635</v>
      </c>
      <c r="BD70" s="237" t="s">
        <v>763</v>
      </c>
      <c r="BE70" s="238" t="s">
        <v>2499</v>
      </c>
      <c r="BF70" s="237"/>
      <c r="BG70" s="237" t="s">
        <v>1397</v>
      </c>
      <c r="BH70" s="237" t="s">
        <v>1394</v>
      </c>
      <c r="BI70" s="237">
        <v>2011</v>
      </c>
    </row>
    <row r="71" spans="19:61" ht="15.75" thickBot="1">
      <c r="S71" s="509" t="s">
        <v>97</v>
      </c>
      <c r="T71" s="509">
        <v>26</v>
      </c>
      <c r="AJ71" s="224" t="s">
        <v>114</v>
      </c>
      <c r="AK71" s="521" t="s">
        <v>828</v>
      </c>
      <c r="AL71" s="249">
        <v>0.28999999999999998</v>
      </c>
      <c r="AM71" s="224" t="s">
        <v>2648</v>
      </c>
      <c r="AN71" s="520">
        <v>40983</v>
      </c>
      <c r="BC71" s="237">
        <v>636</v>
      </c>
      <c r="BD71" s="237" t="s">
        <v>137</v>
      </c>
      <c r="BE71" s="238" t="s">
        <v>2500</v>
      </c>
      <c r="BF71" s="237" t="s">
        <v>2501</v>
      </c>
      <c r="BG71" s="237" t="s">
        <v>1871</v>
      </c>
      <c r="BH71" s="237" t="s">
        <v>2496</v>
      </c>
      <c r="BI71" s="237">
        <v>2011</v>
      </c>
    </row>
    <row r="72" spans="19:61" ht="15.75" thickBot="1">
      <c r="S72" s="537" t="s">
        <v>678</v>
      </c>
      <c r="T72" s="537">
        <v>539</v>
      </c>
      <c r="AJ72" s="224" t="s">
        <v>249</v>
      </c>
      <c r="AK72" s="225" t="s">
        <v>1740</v>
      </c>
      <c r="AL72" s="249">
        <v>0.24</v>
      </c>
      <c r="AM72" s="224" t="s">
        <v>2632</v>
      </c>
      <c r="AN72" s="520">
        <v>40977</v>
      </c>
      <c r="BC72" s="237">
        <v>637</v>
      </c>
      <c r="BD72" s="237" t="s">
        <v>249</v>
      </c>
      <c r="BE72" s="238" t="s">
        <v>2502</v>
      </c>
      <c r="BF72" s="237" t="s">
        <v>786</v>
      </c>
      <c r="BG72" s="237" t="s">
        <v>1397</v>
      </c>
      <c r="BH72" s="237" t="s">
        <v>2496</v>
      </c>
      <c r="BI72" s="237">
        <v>2011</v>
      </c>
    </row>
    <row r="73" spans="19:61">
      <c r="S73" s="224"/>
      <c r="T73" s="224"/>
      <c r="AJ73" s="224" t="s">
        <v>249</v>
      </c>
      <c r="AK73" s="225" t="s">
        <v>1740</v>
      </c>
      <c r="AL73" s="249">
        <v>2.2400000000000002</v>
      </c>
      <c r="AM73" s="224" t="s">
        <v>2817</v>
      </c>
      <c r="AN73" s="520">
        <v>40996</v>
      </c>
      <c r="BC73" s="237">
        <v>638</v>
      </c>
      <c r="BD73" s="237" t="s">
        <v>137</v>
      </c>
      <c r="BE73" s="238" t="s">
        <v>2500</v>
      </c>
      <c r="BF73" s="237" t="s">
        <v>2501</v>
      </c>
      <c r="BG73" s="237" t="s">
        <v>1871</v>
      </c>
      <c r="BH73" s="237" t="s">
        <v>2496</v>
      </c>
      <c r="BI73" s="237">
        <v>2011</v>
      </c>
    </row>
    <row r="74" spans="19:61">
      <c r="AJ74" s="224" t="s">
        <v>249</v>
      </c>
      <c r="AK74" s="225" t="s">
        <v>2422</v>
      </c>
      <c r="AL74" s="249">
        <v>0.63</v>
      </c>
      <c r="AM74" s="224" t="s">
        <v>2620</v>
      </c>
      <c r="AN74" s="520">
        <v>40970</v>
      </c>
      <c r="BC74" s="237">
        <v>639</v>
      </c>
      <c r="BD74" s="237" t="s">
        <v>153</v>
      </c>
      <c r="BE74" s="238" t="s">
        <v>2503</v>
      </c>
      <c r="BF74" s="237" t="s">
        <v>2504</v>
      </c>
      <c r="BG74" s="237" t="s">
        <v>1397</v>
      </c>
      <c r="BH74" s="237" t="s">
        <v>2496</v>
      </c>
      <c r="BI74" s="237">
        <v>2011</v>
      </c>
    </row>
    <row r="75" spans="19:61">
      <c r="AJ75" s="224" t="s">
        <v>249</v>
      </c>
      <c r="AK75" s="225" t="s">
        <v>2422</v>
      </c>
      <c r="AL75" s="249">
        <v>0.36</v>
      </c>
      <c r="AM75" s="224" t="s">
        <v>2805</v>
      </c>
      <c r="AN75" s="520">
        <v>40991</v>
      </c>
      <c r="BC75" s="237">
        <v>640</v>
      </c>
      <c r="BD75" s="237" t="s">
        <v>249</v>
      </c>
      <c r="BE75" s="238" t="s">
        <v>1359</v>
      </c>
      <c r="BF75" s="237" t="s">
        <v>1360</v>
      </c>
      <c r="BG75" s="237" t="s">
        <v>1871</v>
      </c>
      <c r="BH75" s="237" t="s">
        <v>2496</v>
      </c>
      <c r="BI75" s="237">
        <v>2011</v>
      </c>
    </row>
    <row r="76" spans="19:61">
      <c r="AJ76" s="224" t="s">
        <v>199</v>
      </c>
      <c r="AK76" s="225" t="s">
        <v>186</v>
      </c>
      <c r="AL76" s="249">
        <v>0.68500000000000005</v>
      </c>
      <c r="AM76" s="224" t="s">
        <v>2625</v>
      </c>
      <c r="AN76" s="520">
        <v>40973</v>
      </c>
      <c r="BC76" s="237">
        <v>641</v>
      </c>
      <c r="BD76" s="237" t="s">
        <v>114</v>
      </c>
      <c r="BE76" s="238" t="s">
        <v>2505</v>
      </c>
      <c r="BF76" s="237" t="s">
        <v>1921</v>
      </c>
      <c r="BG76" s="237" t="s">
        <v>1871</v>
      </c>
      <c r="BH76" s="237" t="s">
        <v>2495</v>
      </c>
      <c r="BI76" s="237">
        <v>2011</v>
      </c>
    </row>
    <row r="77" spans="19:61">
      <c r="AJ77" s="224" t="s">
        <v>199</v>
      </c>
      <c r="AK77" s="225" t="s">
        <v>186</v>
      </c>
      <c r="AL77" s="249">
        <v>0.9</v>
      </c>
      <c r="AM77" s="224" t="s">
        <v>2792</v>
      </c>
      <c r="AN77" s="520">
        <v>40984</v>
      </c>
      <c r="BC77" s="237">
        <v>642</v>
      </c>
      <c r="BD77" s="237" t="s">
        <v>763</v>
      </c>
      <c r="BE77" s="238" t="s">
        <v>2210</v>
      </c>
      <c r="BF77" s="237"/>
      <c r="BG77" s="237" t="s">
        <v>2407</v>
      </c>
      <c r="BH77" s="237" t="s">
        <v>2506</v>
      </c>
      <c r="BI77" s="361">
        <v>40935</v>
      </c>
    </row>
    <row r="78" spans="19:61">
      <c r="AJ78" s="224" t="s">
        <v>199</v>
      </c>
      <c r="AK78" s="225" t="s">
        <v>186</v>
      </c>
      <c r="AL78" s="249">
        <v>0.42499999999999999</v>
      </c>
      <c r="AM78" s="224" t="s">
        <v>2799</v>
      </c>
      <c r="AN78" s="520">
        <v>40988</v>
      </c>
      <c r="BC78" s="237">
        <v>643</v>
      </c>
      <c r="BD78" s="237" t="s">
        <v>30</v>
      </c>
      <c r="BE78" s="238" t="s">
        <v>2507</v>
      </c>
      <c r="BF78" s="237" t="s">
        <v>2063</v>
      </c>
      <c r="BG78" s="237" t="s">
        <v>1928</v>
      </c>
      <c r="BH78" s="237" t="s">
        <v>1928</v>
      </c>
      <c r="BI78" s="361">
        <v>40935</v>
      </c>
    </row>
    <row r="79" spans="19:61" ht="15.75" thickBot="1">
      <c r="AJ79" s="514" t="s">
        <v>199</v>
      </c>
      <c r="AK79" s="97" t="s">
        <v>2615</v>
      </c>
      <c r="AL79" s="505">
        <v>4.9400000000000004</v>
      </c>
      <c r="AM79" s="514" t="s">
        <v>2616</v>
      </c>
      <c r="AN79" s="211">
        <v>40969</v>
      </c>
      <c r="BC79" s="237">
        <v>644</v>
      </c>
      <c r="BD79" s="237" t="s">
        <v>249</v>
      </c>
      <c r="BE79" s="238" t="s">
        <v>1886</v>
      </c>
      <c r="BF79" s="237" t="s">
        <v>2508</v>
      </c>
      <c r="BG79" s="237" t="s">
        <v>2509</v>
      </c>
      <c r="BH79" s="237" t="s">
        <v>2510</v>
      </c>
      <c r="BI79" s="361">
        <v>40933</v>
      </c>
    </row>
    <row r="80" spans="19:61" ht="15.75">
      <c r="AJ80" s="1033" t="s">
        <v>678</v>
      </c>
      <c r="AK80" s="1033"/>
      <c r="AL80" s="543">
        <f>SUM(AL3:AL79)</f>
        <v>114.09499999999998</v>
      </c>
      <c r="BC80" s="237">
        <v>645</v>
      </c>
      <c r="BD80" s="237" t="s">
        <v>249</v>
      </c>
      <c r="BE80" s="238" t="s">
        <v>1886</v>
      </c>
      <c r="BF80" s="237" t="s">
        <v>1921</v>
      </c>
      <c r="BG80" s="237" t="s">
        <v>2442</v>
      </c>
      <c r="BH80" s="237" t="s">
        <v>2511</v>
      </c>
      <c r="BI80" s="361">
        <v>40935</v>
      </c>
    </row>
    <row r="81" spans="19:61">
      <c r="BC81" s="237">
        <v>646</v>
      </c>
      <c r="BD81" s="237" t="s">
        <v>2512</v>
      </c>
      <c r="BE81" s="238" t="s">
        <v>2513</v>
      </c>
      <c r="BF81" s="237"/>
      <c r="BG81" s="237" t="s">
        <v>2240</v>
      </c>
      <c r="BH81" s="237" t="s">
        <v>2511</v>
      </c>
      <c r="BI81" s="361">
        <v>40942</v>
      </c>
    </row>
    <row r="82" spans="19:61">
      <c r="BC82" s="237">
        <v>647</v>
      </c>
      <c r="BD82" s="237" t="s">
        <v>1825</v>
      </c>
      <c r="BE82" s="238" t="s">
        <v>2514</v>
      </c>
      <c r="BF82" s="237"/>
      <c r="BG82" s="237" t="s">
        <v>2515</v>
      </c>
      <c r="BH82" s="237" t="s">
        <v>2509</v>
      </c>
      <c r="BI82" s="237" t="s">
        <v>2516</v>
      </c>
    </row>
    <row r="83" spans="19:61">
      <c r="BC83" s="237">
        <v>648</v>
      </c>
      <c r="BD83" s="237" t="s">
        <v>101</v>
      </c>
      <c r="BE83" s="238" t="s">
        <v>2517</v>
      </c>
      <c r="BF83" s="237" t="s">
        <v>2518</v>
      </c>
      <c r="BG83" s="237" t="s">
        <v>2475</v>
      </c>
      <c r="BH83" s="237" t="s">
        <v>2475</v>
      </c>
      <c r="BI83" s="361">
        <v>40887</v>
      </c>
    </row>
    <row r="84" spans="19:61">
      <c r="AK84" s="225"/>
      <c r="BC84" s="237">
        <v>649</v>
      </c>
      <c r="BD84" s="237" t="s">
        <v>142</v>
      </c>
      <c r="BE84" s="238" t="s">
        <v>2519</v>
      </c>
      <c r="BF84" s="237" t="s">
        <v>2520</v>
      </c>
      <c r="BG84" s="237" t="s">
        <v>2475</v>
      </c>
      <c r="BH84" s="237" t="s">
        <v>2475</v>
      </c>
      <c r="BI84" s="361" t="s">
        <v>2521</v>
      </c>
    </row>
    <row r="85" spans="19:61">
      <c r="AK85" s="225"/>
      <c r="BC85" s="237">
        <v>650</v>
      </c>
      <c r="BD85" s="237" t="s">
        <v>2522</v>
      </c>
      <c r="BE85" s="238" t="s">
        <v>1752</v>
      </c>
      <c r="BF85" s="237" t="s">
        <v>2523</v>
      </c>
      <c r="BG85" s="237" t="s">
        <v>2475</v>
      </c>
      <c r="BH85" s="237" t="s">
        <v>2475</v>
      </c>
      <c r="BI85" s="361">
        <v>40879</v>
      </c>
    </row>
    <row r="86" spans="19:61">
      <c r="BC86" s="237">
        <v>651</v>
      </c>
      <c r="BD86" s="237" t="s">
        <v>95</v>
      </c>
      <c r="BE86" s="238" t="s">
        <v>2524</v>
      </c>
      <c r="BF86" s="237" t="s">
        <v>2525</v>
      </c>
      <c r="BG86" s="237" t="s">
        <v>2475</v>
      </c>
      <c r="BH86" s="237" t="s">
        <v>2475</v>
      </c>
      <c r="BI86" s="237" t="s">
        <v>2521</v>
      </c>
    </row>
    <row r="87" spans="19:61">
      <c r="BC87" s="237">
        <v>652</v>
      </c>
      <c r="BD87" s="237" t="s">
        <v>101</v>
      </c>
      <c r="BE87" s="238" t="s">
        <v>1384</v>
      </c>
      <c r="BF87" s="237"/>
      <c r="BG87" s="237" t="s">
        <v>2475</v>
      </c>
      <c r="BH87" s="237" t="s">
        <v>2475</v>
      </c>
      <c r="BI87" s="361" t="s">
        <v>2521</v>
      </c>
    </row>
    <row r="88" spans="19:61">
      <c r="BC88" s="237">
        <v>653</v>
      </c>
      <c r="BD88" s="237" t="s">
        <v>124</v>
      </c>
      <c r="BE88" s="238" t="s">
        <v>2526</v>
      </c>
      <c r="BF88" s="237" t="s">
        <v>2527</v>
      </c>
      <c r="BG88" s="237" t="s">
        <v>2475</v>
      </c>
      <c r="BH88" s="237" t="s">
        <v>2475</v>
      </c>
      <c r="BI88" s="361" t="s">
        <v>2521</v>
      </c>
    </row>
    <row r="89" spans="19:61">
      <c r="AK89" s="225"/>
      <c r="BC89" s="237">
        <v>654</v>
      </c>
      <c r="BD89" s="237" t="s">
        <v>161</v>
      </c>
      <c r="BE89" s="238" t="s">
        <v>2528</v>
      </c>
      <c r="BF89" s="237"/>
      <c r="BG89" s="237" t="s">
        <v>2475</v>
      </c>
      <c r="BH89" s="237" t="s">
        <v>2475</v>
      </c>
      <c r="BI89" s="361" t="s">
        <v>2521</v>
      </c>
    </row>
    <row r="90" spans="19:61">
      <c r="AK90" s="225"/>
      <c r="BC90" s="237">
        <v>655</v>
      </c>
      <c r="BD90" s="237" t="s">
        <v>101</v>
      </c>
      <c r="BE90" s="238" t="s">
        <v>1369</v>
      </c>
      <c r="BF90" s="237" t="s">
        <v>2547</v>
      </c>
      <c r="BG90" s="237" t="s">
        <v>2475</v>
      </c>
      <c r="BH90" s="237" t="s">
        <v>2475</v>
      </c>
      <c r="BI90" s="361" t="s">
        <v>2521</v>
      </c>
    </row>
    <row r="91" spans="19:61">
      <c r="AK91" s="225"/>
      <c r="BC91" s="237">
        <v>656</v>
      </c>
      <c r="BD91" s="237" t="s">
        <v>124</v>
      </c>
      <c r="BE91" s="238" t="s">
        <v>2526</v>
      </c>
      <c r="BF91" s="237" t="s">
        <v>2527</v>
      </c>
      <c r="BG91" s="237" t="s">
        <v>2475</v>
      </c>
      <c r="BH91" s="237" t="s">
        <v>2475</v>
      </c>
      <c r="BI91" s="361">
        <v>40935</v>
      </c>
    </row>
    <row r="92" spans="19:61">
      <c r="BC92" s="237">
        <v>657</v>
      </c>
      <c r="BD92" s="237" t="s">
        <v>10</v>
      </c>
      <c r="BE92" s="238" t="s">
        <v>2548</v>
      </c>
      <c r="BF92" s="237" t="s">
        <v>1098</v>
      </c>
      <c r="BG92" s="237" t="s">
        <v>2475</v>
      </c>
      <c r="BH92" s="237" t="s">
        <v>2475</v>
      </c>
      <c r="BI92" s="361">
        <v>40940</v>
      </c>
    </row>
    <row r="93" spans="19:61">
      <c r="BC93" s="237">
        <v>658</v>
      </c>
      <c r="BD93" s="237" t="s">
        <v>95</v>
      </c>
      <c r="BE93" s="238" t="s">
        <v>2217</v>
      </c>
      <c r="BF93" s="237" t="s">
        <v>2549</v>
      </c>
      <c r="BG93" s="237" t="s">
        <v>2475</v>
      </c>
      <c r="BH93" s="237" t="s">
        <v>2550</v>
      </c>
      <c r="BI93" s="361">
        <v>40906</v>
      </c>
    </row>
    <row r="94" spans="19:61">
      <c r="BC94" s="237">
        <v>659</v>
      </c>
      <c r="BD94" s="237" t="s">
        <v>106</v>
      </c>
      <c r="BE94" s="238" t="s">
        <v>2551</v>
      </c>
      <c r="BF94" s="237" t="s">
        <v>2552</v>
      </c>
      <c r="BG94" s="237" t="s">
        <v>2475</v>
      </c>
      <c r="BH94" s="237" t="s">
        <v>2553</v>
      </c>
      <c r="BI94" s="361">
        <v>40882</v>
      </c>
    </row>
    <row r="95" spans="19:61" ht="15.75" thickBot="1">
      <c r="S95" s="88" t="s">
        <v>0</v>
      </c>
      <c r="T95" s="88" t="s">
        <v>1</v>
      </c>
      <c r="BC95" s="237">
        <v>660</v>
      </c>
      <c r="BD95" s="237" t="s">
        <v>97</v>
      </c>
      <c r="BE95" s="238" t="s">
        <v>2094</v>
      </c>
      <c r="BF95" s="237" t="s">
        <v>817</v>
      </c>
      <c r="BG95" s="237" t="s">
        <v>2475</v>
      </c>
      <c r="BH95" s="237" t="s">
        <v>2475</v>
      </c>
      <c r="BI95" s="237" t="s">
        <v>2516</v>
      </c>
    </row>
    <row r="96" spans="19:61">
      <c r="S96" s="544" t="s">
        <v>10</v>
      </c>
      <c r="T96" s="493" t="s">
        <v>2830</v>
      </c>
      <c r="BC96" s="237">
        <v>661</v>
      </c>
      <c r="BD96" s="237" t="s">
        <v>106</v>
      </c>
      <c r="BE96" s="238" t="s">
        <v>2473</v>
      </c>
      <c r="BF96" s="237" t="s">
        <v>2554</v>
      </c>
      <c r="BG96" s="237" t="s">
        <v>2475</v>
      </c>
      <c r="BH96" s="237" t="s">
        <v>2555</v>
      </c>
      <c r="BI96" s="361">
        <v>40903</v>
      </c>
    </row>
    <row r="97" spans="19:61">
      <c r="S97" s="544" t="s">
        <v>147</v>
      </c>
      <c r="T97" s="492" t="s">
        <v>2650</v>
      </c>
      <c r="BC97" s="237">
        <v>662</v>
      </c>
      <c r="BD97" s="237" t="s">
        <v>10</v>
      </c>
      <c r="BE97" s="238" t="s">
        <v>1803</v>
      </c>
      <c r="BF97" s="237" t="s">
        <v>2556</v>
      </c>
      <c r="BG97" s="237" t="s">
        <v>2475</v>
      </c>
      <c r="BH97" s="237" t="s">
        <v>2557</v>
      </c>
      <c r="BI97" s="362">
        <v>40817</v>
      </c>
    </row>
    <row r="98" spans="19:61">
      <c r="S98" s="544" t="s">
        <v>147</v>
      </c>
      <c r="T98" s="492" t="s">
        <v>2651</v>
      </c>
      <c r="BC98" s="237">
        <v>663</v>
      </c>
      <c r="BD98" s="237" t="s">
        <v>101</v>
      </c>
      <c r="BE98" s="238" t="s">
        <v>1384</v>
      </c>
      <c r="BF98" s="237"/>
      <c r="BG98" s="237" t="s">
        <v>2475</v>
      </c>
      <c r="BH98" s="237" t="s">
        <v>2475</v>
      </c>
      <c r="BI98" s="362">
        <v>40817</v>
      </c>
    </row>
    <row r="99" spans="19:61">
      <c r="S99" s="544" t="s">
        <v>95</v>
      </c>
      <c r="T99" s="492" t="s">
        <v>2831</v>
      </c>
      <c r="BC99" s="237">
        <v>664</v>
      </c>
      <c r="BD99" s="237" t="s">
        <v>106</v>
      </c>
      <c r="BE99" s="238" t="s">
        <v>1814</v>
      </c>
      <c r="BF99" s="237" t="s">
        <v>2558</v>
      </c>
      <c r="BG99" s="237" t="s">
        <v>2475</v>
      </c>
      <c r="BH99" s="237" t="s">
        <v>2557</v>
      </c>
      <c r="BI99" s="362">
        <v>40817</v>
      </c>
    </row>
    <row r="100" spans="19:61">
      <c r="S100" s="544" t="s">
        <v>95</v>
      </c>
      <c r="T100" s="492" t="s">
        <v>2832</v>
      </c>
      <c r="BC100" s="237">
        <v>665</v>
      </c>
      <c r="BD100" s="237" t="s">
        <v>106</v>
      </c>
      <c r="BE100" s="238" t="s">
        <v>2559</v>
      </c>
      <c r="BF100" s="237" t="s">
        <v>2560</v>
      </c>
      <c r="BG100" s="237" t="s">
        <v>2475</v>
      </c>
      <c r="BH100" s="237" t="s">
        <v>2561</v>
      </c>
      <c r="BI100" s="362">
        <v>40817</v>
      </c>
    </row>
    <row r="101" spans="19:61">
      <c r="S101" s="544" t="s">
        <v>143</v>
      </c>
      <c r="T101" s="492" t="s">
        <v>2833</v>
      </c>
      <c r="BC101" s="237">
        <v>666</v>
      </c>
      <c r="BD101" s="237" t="s">
        <v>97</v>
      </c>
      <c r="BE101" s="238" t="s">
        <v>2562</v>
      </c>
      <c r="BF101" s="237" t="s">
        <v>2563</v>
      </c>
      <c r="BG101" s="237" t="s">
        <v>2475</v>
      </c>
      <c r="BH101" s="237" t="s">
        <v>2475</v>
      </c>
      <c r="BI101" s="361">
        <v>40896</v>
      </c>
    </row>
    <row r="102" spans="19:61">
      <c r="S102" s="544" t="s">
        <v>101</v>
      </c>
      <c r="T102" s="542" t="s">
        <v>2657</v>
      </c>
      <c r="BC102" s="237">
        <v>667</v>
      </c>
      <c r="BD102" s="237" t="s">
        <v>10</v>
      </c>
      <c r="BE102" s="238" t="s">
        <v>210</v>
      </c>
      <c r="BF102" s="237" t="s">
        <v>1383</v>
      </c>
      <c r="BG102" s="237" t="s">
        <v>2475</v>
      </c>
      <c r="BH102" s="237" t="s">
        <v>2561</v>
      </c>
      <c r="BI102" s="362">
        <v>40817</v>
      </c>
    </row>
    <row r="103" spans="19:61">
      <c r="S103" s="544" t="s">
        <v>101</v>
      </c>
      <c r="T103" s="521" t="s">
        <v>2658</v>
      </c>
      <c r="BC103" s="237">
        <v>668</v>
      </c>
      <c r="BD103" s="237" t="s">
        <v>97</v>
      </c>
      <c r="BE103" s="238" t="s">
        <v>2216</v>
      </c>
      <c r="BF103" s="237" t="s">
        <v>2564</v>
      </c>
      <c r="BG103" s="237" t="s">
        <v>2475</v>
      </c>
      <c r="BH103" s="237" t="s">
        <v>2487</v>
      </c>
      <c r="BI103" s="361">
        <v>40928</v>
      </c>
    </row>
    <row r="104" spans="19:61">
      <c r="S104" s="544" t="s">
        <v>161</v>
      </c>
      <c r="T104" s="521" t="s">
        <v>2659</v>
      </c>
      <c r="BC104" s="237">
        <v>669</v>
      </c>
      <c r="BD104" s="237" t="s">
        <v>143</v>
      </c>
      <c r="BE104" s="238" t="s">
        <v>2565</v>
      </c>
      <c r="BF104" s="237"/>
      <c r="BG104" s="237" t="s">
        <v>1394</v>
      </c>
      <c r="BH104" s="237" t="s">
        <v>2566</v>
      </c>
      <c r="BI104" s="361">
        <v>40954</v>
      </c>
    </row>
    <row r="105" spans="19:61">
      <c r="S105" s="544" t="s">
        <v>106</v>
      </c>
      <c r="T105" s="521" t="s">
        <v>2834</v>
      </c>
      <c r="BC105" s="237">
        <v>670</v>
      </c>
      <c r="BD105" s="237" t="s">
        <v>97</v>
      </c>
      <c r="BE105" s="238" t="s">
        <v>2567</v>
      </c>
      <c r="BF105" s="237" t="s">
        <v>2568</v>
      </c>
      <c r="BG105" s="237" t="s">
        <v>2475</v>
      </c>
      <c r="BH105" s="237" t="s">
        <v>2487</v>
      </c>
      <c r="BI105" s="361">
        <v>40899</v>
      </c>
    </row>
    <row r="106" spans="19:61">
      <c r="BC106" s="237">
        <v>671</v>
      </c>
      <c r="BD106" s="237" t="s">
        <v>97</v>
      </c>
      <c r="BE106" s="238" t="s">
        <v>2569</v>
      </c>
      <c r="BF106" s="237" t="s">
        <v>817</v>
      </c>
      <c r="BG106" s="237" t="s">
        <v>2475</v>
      </c>
      <c r="BH106" s="237" t="s">
        <v>2550</v>
      </c>
      <c r="BI106" s="361">
        <v>40903</v>
      </c>
    </row>
    <row r="107" spans="19:61">
      <c r="BC107" s="237">
        <v>672</v>
      </c>
      <c r="BD107" s="237" t="s">
        <v>10</v>
      </c>
      <c r="BE107" s="238" t="s">
        <v>2570</v>
      </c>
      <c r="BF107" s="237"/>
      <c r="BG107" s="237" t="s">
        <v>2475</v>
      </c>
      <c r="BH107" s="237" t="s">
        <v>2553</v>
      </c>
      <c r="BI107" s="361">
        <v>40931</v>
      </c>
    </row>
    <row r="108" spans="19:61">
      <c r="BC108" s="237">
        <v>673</v>
      </c>
      <c r="BD108" s="237" t="s">
        <v>106</v>
      </c>
      <c r="BE108" s="238" t="s">
        <v>2571</v>
      </c>
      <c r="BF108" s="237"/>
      <c r="BG108" s="237" t="s">
        <v>2475</v>
      </c>
      <c r="BH108" s="237" t="s">
        <v>2572</v>
      </c>
      <c r="BI108" s="361">
        <v>40931</v>
      </c>
    </row>
    <row r="109" spans="19:61">
      <c r="BC109" s="237">
        <v>674</v>
      </c>
      <c r="BD109" s="237" t="s">
        <v>101</v>
      </c>
      <c r="BE109" s="238" t="s">
        <v>2573</v>
      </c>
      <c r="BF109" s="237" t="s">
        <v>2574</v>
      </c>
      <c r="BG109" s="237" t="s">
        <v>2575</v>
      </c>
      <c r="BH109" s="237" t="s">
        <v>2576</v>
      </c>
      <c r="BI109" s="361">
        <v>40919</v>
      </c>
    </row>
    <row r="110" spans="19:61">
      <c r="BC110" s="237">
        <v>675</v>
      </c>
      <c r="BD110" s="237" t="s">
        <v>95</v>
      </c>
      <c r="BE110" s="238" t="s">
        <v>1395</v>
      </c>
      <c r="BF110" s="237"/>
      <c r="BG110" s="237" t="s">
        <v>2575</v>
      </c>
      <c r="BH110" s="237" t="s">
        <v>2577</v>
      </c>
      <c r="BI110" s="361">
        <v>40931</v>
      </c>
    </row>
    <row r="111" spans="19:61">
      <c r="BC111" s="237">
        <v>676</v>
      </c>
      <c r="BD111" s="237" t="s">
        <v>401</v>
      </c>
      <c r="BE111" s="238" t="s">
        <v>1391</v>
      </c>
      <c r="BF111" s="237" t="s">
        <v>786</v>
      </c>
      <c r="BG111" s="237" t="s">
        <v>2475</v>
      </c>
      <c r="BH111" s="237" t="s">
        <v>2475</v>
      </c>
      <c r="BI111" s="361">
        <v>40952</v>
      </c>
    </row>
    <row r="112" spans="19:61">
      <c r="BC112" s="237">
        <v>677</v>
      </c>
      <c r="BD112" s="237" t="s">
        <v>101</v>
      </c>
      <c r="BE112" s="238" t="s">
        <v>1384</v>
      </c>
      <c r="BF112" s="237"/>
      <c r="BG112" s="237" t="s">
        <v>2575</v>
      </c>
      <c r="BH112" s="237" t="s">
        <v>2578</v>
      </c>
      <c r="BI112" s="361">
        <v>40919</v>
      </c>
    </row>
    <row r="113" spans="55:61">
      <c r="BC113" s="237">
        <v>678</v>
      </c>
      <c r="BD113" s="237" t="s">
        <v>95</v>
      </c>
      <c r="BE113" s="238" t="s">
        <v>2579</v>
      </c>
      <c r="BF113" s="237"/>
      <c r="BG113" s="237" t="s">
        <v>2575</v>
      </c>
      <c r="BH113" s="237" t="s">
        <v>2578</v>
      </c>
      <c r="BI113" s="361">
        <v>40931</v>
      </c>
    </row>
    <row r="114" spans="55:61">
      <c r="BC114" s="237">
        <v>679</v>
      </c>
      <c r="BD114" s="237" t="s">
        <v>8</v>
      </c>
      <c r="BE114" s="238" t="s">
        <v>2580</v>
      </c>
      <c r="BF114" s="237" t="s">
        <v>2581</v>
      </c>
      <c r="BG114" s="237" t="s">
        <v>2575</v>
      </c>
      <c r="BH114" s="237" t="s">
        <v>2582</v>
      </c>
      <c r="BI114" s="361">
        <v>40935</v>
      </c>
    </row>
    <row r="115" spans="55:61">
      <c r="BC115" s="237">
        <v>680</v>
      </c>
      <c r="BD115" s="237" t="s">
        <v>101</v>
      </c>
      <c r="BE115" s="238" t="s">
        <v>310</v>
      </c>
      <c r="BF115" s="237"/>
      <c r="BG115" s="237" t="s">
        <v>2575</v>
      </c>
      <c r="BH115" s="237" t="s">
        <v>2583</v>
      </c>
      <c r="BI115" s="361">
        <v>40935</v>
      </c>
    </row>
    <row r="116" spans="55:61">
      <c r="BC116" s="237">
        <v>681</v>
      </c>
      <c r="BD116" s="237" t="s">
        <v>124</v>
      </c>
      <c r="BE116" s="238" t="s">
        <v>2584</v>
      </c>
      <c r="BF116" s="237"/>
      <c r="BG116" s="237" t="s">
        <v>2475</v>
      </c>
      <c r="BH116" s="237" t="s">
        <v>2583</v>
      </c>
      <c r="BI116" s="361">
        <v>40935</v>
      </c>
    </row>
    <row r="117" spans="55:61">
      <c r="BC117" s="237">
        <v>682</v>
      </c>
      <c r="BD117" s="237" t="s">
        <v>124</v>
      </c>
      <c r="BE117" s="238" t="s">
        <v>2585</v>
      </c>
      <c r="BF117" s="237"/>
      <c r="BG117" s="237" t="s">
        <v>2475</v>
      </c>
      <c r="BH117" s="237" t="s">
        <v>2586</v>
      </c>
      <c r="BI117" s="361">
        <v>40935</v>
      </c>
    </row>
    <row r="118" spans="55:61">
      <c r="BC118" s="237">
        <v>683</v>
      </c>
      <c r="BD118" s="237" t="s">
        <v>10</v>
      </c>
      <c r="BE118" s="238" t="s">
        <v>680</v>
      </c>
      <c r="BF118" s="237" t="s">
        <v>2568</v>
      </c>
      <c r="BG118" s="237" t="s">
        <v>2475</v>
      </c>
      <c r="BH118" s="237" t="s">
        <v>2587</v>
      </c>
      <c r="BI118" s="237"/>
    </row>
    <row r="119" spans="55:61">
      <c r="BC119" s="237">
        <v>684</v>
      </c>
      <c r="BD119" s="237" t="s">
        <v>124</v>
      </c>
      <c r="BE119" s="238" t="s">
        <v>1389</v>
      </c>
      <c r="BF119" s="237" t="s">
        <v>1390</v>
      </c>
      <c r="BG119" s="237" t="s">
        <v>2439</v>
      </c>
      <c r="BH119" s="237" t="s">
        <v>2701</v>
      </c>
      <c r="BI119" s="361">
        <v>40935</v>
      </c>
    </row>
    <row r="120" spans="55:61">
      <c r="BC120" s="237">
        <v>685</v>
      </c>
      <c r="BD120" s="237" t="s">
        <v>101</v>
      </c>
      <c r="BE120" s="238" t="s">
        <v>102</v>
      </c>
      <c r="BF120" s="237" t="s">
        <v>1372</v>
      </c>
      <c r="BG120" s="237" t="s">
        <v>1966</v>
      </c>
      <c r="BH120" s="237" t="s">
        <v>2448</v>
      </c>
      <c r="BI120" s="361">
        <v>40935</v>
      </c>
    </row>
    <row r="121" spans="55:61">
      <c r="BC121" s="237">
        <v>686</v>
      </c>
      <c r="BD121" s="237" t="s">
        <v>8</v>
      </c>
      <c r="BE121" s="238" t="s">
        <v>2484</v>
      </c>
      <c r="BF121" s="237" t="s">
        <v>2702</v>
      </c>
      <c r="BG121" s="237" t="s">
        <v>2475</v>
      </c>
      <c r="BH121" s="237" t="s">
        <v>2578</v>
      </c>
      <c r="BI121" s="361">
        <v>40935</v>
      </c>
    </row>
    <row r="122" spans="55:61">
      <c r="BC122" s="237">
        <v>687</v>
      </c>
      <c r="BD122" s="237" t="s">
        <v>101</v>
      </c>
      <c r="BE122" s="238" t="s">
        <v>2449</v>
      </c>
      <c r="BF122" s="237" t="s">
        <v>2703</v>
      </c>
      <c r="BG122" s="237" t="s">
        <v>2475</v>
      </c>
      <c r="BH122" s="237" t="s">
        <v>2575</v>
      </c>
      <c r="BI122" s="361">
        <v>40935</v>
      </c>
    </row>
    <row r="123" spans="55:61">
      <c r="BC123" s="237">
        <v>688</v>
      </c>
      <c r="BD123" s="237" t="s">
        <v>161</v>
      </c>
      <c r="BE123" s="238" t="s">
        <v>2704</v>
      </c>
      <c r="BF123" s="237" t="s">
        <v>2705</v>
      </c>
      <c r="BG123" s="237" t="s">
        <v>2475</v>
      </c>
      <c r="BH123" s="237" t="s">
        <v>2706</v>
      </c>
      <c r="BI123" s="361">
        <v>40960</v>
      </c>
    </row>
    <row r="124" spans="55:61">
      <c r="BC124" s="237">
        <v>689</v>
      </c>
      <c r="BD124" s="237" t="s">
        <v>1375</v>
      </c>
      <c r="BE124" s="238" t="s">
        <v>1376</v>
      </c>
      <c r="BF124" s="237"/>
      <c r="BG124" s="237" t="s">
        <v>2475</v>
      </c>
      <c r="BH124" s="237" t="s">
        <v>2707</v>
      </c>
      <c r="BI124" s="361">
        <v>40940</v>
      </c>
    </row>
    <row r="125" spans="55:61">
      <c r="BC125" s="237">
        <v>690</v>
      </c>
      <c r="BD125" s="237" t="s">
        <v>1743</v>
      </c>
      <c r="BE125" s="238" t="s">
        <v>2708</v>
      </c>
      <c r="BF125" s="237"/>
      <c r="BG125" s="237" t="s">
        <v>2575</v>
      </c>
      <c r="BH125" s="237" t="s">
        <v>2575</v>
      </c>
      <c r="BI125" s="361">
        <v>40974</v>
      </c>
    </row>
    <row r="126" spans="55:61">
      <c r="BC126" s="237">
        <v>691</v>
      </c>
      <c r="BD126" s="237" t="s">
        <v>101</v>
      </c>
      <c r="BE126" s="238" t="s">
        <v>2709</v>
      </c>
      <c r="BF126" s="237" t="s">
        <v>2480</v>
      </c>
      <c r="BG126" s="237" t="s">
        <v>2575</v>
      </c>
      <c r="BH126" s="237" t="s">
        <v>2575</v>
      </c>
      <c r="BI126" s="361">
        <v>40935</v>
      </c>
    </row>
    <row r="127" spans="55:61">
      <c r="BC127" s="237">
        <v>692</v>
      </c>
      <c r="BD127" s="237" t="s">
        <v>95</v>
      </c>
      <c r="BE127" s="238" t="s">
        <v>2452</v>
      </c>
      <c r="BF127" s="237"/>
      <c r="BG127" s="237" t="s">
        <v>2475</v>
      </c>
      <c r="BH127" s="237" t="s">
        <v>2710</v>
      </c>
      <c r="BI127" s="361">
        <v>40973</v>
      </c>
    </row>
    <row r="128" spans="55:61">
      <c r="BC128" s="237">
        <v>693</v>
      </c>
      <c r="BD128" s="237" t="s">
        <v>28</v>
      </c>
      <c r="BE128" s="238" t="s">
        <v>1917</v>
      </c>
      <c r="BF128" s="237" t="s">
        <v>1126</v>
      </c>
      <c r="BG128" s="237" t="s">
        <v>1928</v>
      </c>
      <c r="BH128" s="237" t="s">
        <v>2711</v>
      </c>
      <c r="BI128" s="361">
        <v>40969</v>
      </c>
    </row>
    <row r="129" spans="55:61">
      <c r="BC129" s="237">
        <v>694</v>
      </c>
      <c r="BD129" s="237" t="s">
        <v>6</v>
      </c>
      <c r="BE129" s="238" t="s">
        <v>2433</v>
      </c>
      <c r="BF129" s="237" t="s">
        <v>2712</v>
      </c>
      <c r="BG129" s="237" t="s">
        <v>2593</v>
      </c>
      <c r="BH129" s="237" t="s">
        <v>2713</v>
      </c>
      <c r="BI129" s="361">
        <v>40953</v>
      </c>
    </row>
    <row r="130" spans="55:61">
      <c r="BC130" s="237">
        <v>695</v>
      </c>
      <c r="BD130" s="237" t="s">
        <v>30</v>
      </c>
      <c r="BE130" s="238" t="s">
        <v>1092</v>
      </c>
      <c r="BF130" s="237" t="s">
        <v>1732</v>
      </c>
      <c r="BG130" s="237" t="s">
        <v>2714</v>
      </c>
      <c r="BH130" s="237" t="s">
        <v>2715</v>
      </c>
      <c r="BI130" s="361">
        <v>40968</v>
      </c>
    </row>
    <row r="131" spans="55:61">
      <c r="BC131" s="237">
        <v>696</v>
      </c>
      <c r="BD131" s="237" t="s">
        <v>226</v>
      </c>
      <c r="BE131" s="238" t="s">
        <v>2009</v>
      </c>
      <c r="BF131" s="237" t="s">
        <v>1328</v>
      </c>
      <c r="BG131" s="237" t="s">
        <v>1928</v>
      </c>
      <c r="BH131" s="237" t="s">
        <v>2475</v>
      </c>
      <c r="BI131" s="361">
        <v>40967</v>
      </c>
    </row>
    <row r="132" spans="55:61">
      <c r="BC132" s="237">
        <v>697</v>
      </c>
      <c r="BD132" s="237" t="s">
        <v>196</v>
      </c>
      <c r="BE132" s="238" t="s">
        <v>1152</v>
      </c>
      <c r="BF132" s="237" t="s">
        <v>2716</v>
      </c>
      <c r="BG132" s="237" t="s">
        <v>2717</v>
      </c>
      <c r="BH132" s="237" t="s">
        <v>2714</v>
      </c>
      <c r="BI132" s="361">
        <v>40970</v>
      </c>
    </row>
    <row r="133" spans="55:61">
      <c r="BC133" s="237">
        <v>698</v>
      </c>
      <c r="BD133" s="237" t="s">
        <v>11</v>
      </c>
      <c r="BE133" s="238" t="s">
        <v>2718</v>
      </c>
      <c r="BF133" s="237"/>
      <c r="BG133" s="237" t="s">
        <v>2593</v>
      </c>
      <c r="BH133" s="237" t="s">
        <v>2593</v>
      </c>
      <c r="BI133" s="362">
        <v>40787</v>
      </c>
    </row>
    <row r="134" spans="55:61">
      <c r="BC134" s="237">
        <v>699</v>
      </c>
      <c r="BD134" s="237" t="s">
        <v>101</v>
      </c>
      <c r="BE134" s="238" t="s">
        <v>102</v>
      </c>
      <c r="BF134" s="237"/>
      <c r="BG134" s="237" t="s">
        <v>2575</v>
      </c>
      <c r="BH134" s="237" t="s">
        <v>2511</v>
      </c>
      <c r="BI134" s="361">
        <v>40941</v>
      </c>
    </row>
    <row r="135" spans="55:61">
      <c r="BC135" s="237">
        <v>700</v>
      </c>
      <c r="BD135" s="237" t="s">
        <v>30</v>
      </c>
      <c r="BE135" s="238" t="s">
        <v>2507</v>
      </c>
      <c r="BF135" s="237" t="s">
        <v>1732</v>
      </c>
      <c r="BG135" s="237" t="s">
        <v>1928</v>
      </c>
      <c r="BH135" s="237" t="s">
        <v>2719</v>
      </c>
      <c r="BI135" s="361">
        <v>40941</v>
      </c>
    </row>
    <row r="136" spans="55:61">
      <c r="BC136" s="237">
        <v>701</v>
      </c>
      <c r="BD136" s="237" t="s">
        <v>95</v>
      </c>
      <c r="BE136" s="238" t="s">
        <v>2452</v>
      </c>
      <c r="BF136" s="237"/>
      <c r="BG136" s="237" t="s">
        <v>2575</v>
      </c>
      <c r="BH136" s="237" t="s">
        <v>2720</v>
      </c>
      <c r="BI136" s="361">
        <v>40974</v>
      </c>
    </row>
    <row r="137" spans="55:61">
      <c r="BC137" s="237">
        <v>702</v>
      </c>
      <c r="BD137" s="237" t="s">
        <v>28</v>
      </c>
      <c r="BE137" s="238" t="s">
        <v>812</v>
      </c>
      <c r="BF137" s="237"/>
      <c r="BG137" s="237" t="s">
        <v>1883</v>
      </c>
      <c r="BH137" s="237" t="s">
        <v>2721</v>
      </c>
      <c r="BI137" s="361">
        <v>40949</v>
      </c>
    </row>
    <row r="138" spans="55:61">
      <c r="BC138" s="237">
        <v>703</v>
      </c>
      <c r="BD138" s="237" t="s">
        <v>196</v>
      </c>
      <c r="BE138" s="238" t="s">
        <v>1152</v>
      </c>
      <c r="BF138" s="237" t="s">
        <v>2722</v>
      </c>
      <c r="BG138" s="237" t="s">
        <v>1883</v>
      </c>
      <c r="BH138" s="237" t="s">
        <v>1883</v>
      </c>
      <c r="BI138" s="361">
        <v>40942</v>
      </c>
    </row>
    <row r="139" spans="55:61">
      <c r="BC139" s="237">
        <v>704</v>
      </c>
      <c r="BD139" s="237" t="s">
        <v>143</v>
      </c>
      <c r="BE139" s="238" t="s">
        <v>2723</v>
      </c>
      <c r="BF139" s="237"/>
      <c r="BG139" s="237" t="s">
        <v>2593</v>
      </c>
      <c r="BH139" s="237" t="s">
        <v>2593</v>
      </c>
      <c r="BI139" s="361">
        <v>40970</v>
      </c>
    </row>
    <row r="140" spans="55:61">
      <c r="BC140" s="237">
        <v>705</v>
      </c>
      <c r="BD140" s="237" t="s">
        <v>143</v>
      </c>
      <c r="BE140" s="238" t="s">
        <v>2724</v>
      </c>
      <c r="BF140" s="237"/>
      <c r="BG140" s="237" t="s">
        <v>2593</v>
      </c>
      <c r="BH140" s="237" t="s">
        <v>2593</v>
      </c>
      <c r="BI140" s="361">
        <v>40970</v>
      </c>
    </row>
    <row r="141" spans="55:61">
      <c r="BC141" s="237">
        <v>706</v>
      </c>
      <c r="BD141" s="237" t="s">
        <v>173</v>
      </c>
      <c r="BE141" s="238" t="s">
        <v>2599</v>
      </c>
      <c r="BF141" s="237"/>
      <c r="BG141" s="237" t="s">
        <v>1871</v>
      </c>
      <c r="BH141" s="237" t="s">
        <v>2506</v>
      </c>
      <c r="BI141" s="361">
        <v>40941</v>
      </c>
    </row>
    <row r="142" spans="55:61">
      <c r="BC142" s="237">
        <v>707</v>
      </c>
      <c r="BD142" s="237" t="s">
        <v>10</v>
      </c>
      <c r="BE142" s="238" t="s">
        <v>1392</v>
      </c>
      <c r="BF142" s="237" t="s">
        <v>1098</v>
      </c>
      <c r="BG142" s="237" t="s">
        <v>2475</v>
      </c>
      <c r="BH142" s="237" t="s">
        <v>2725</v>
      </c>
      <c r="BI142" s="361">
        <v>40906</v>
      </c>
    </row>
    <row r="143" spans="55:61">
      <c r="BC143" s="237">
        <v>708</v>
      </c>
      <c r="BD143" s="237" t="s">
        <v>95</v>
      </c>
      <c r="BE143" s="238" t="s">
        <v>2248</v>
      </c>
      <c r="BF143" s="237" t="s">
        <v>2726</v>
      </c>
      <c r="BG143" s="237" t="s">
        <v>2475</v>
      </c>
      <c r="BH143" s="237" t="s">
        <v>2727</v>
      </c>
      <c r="BI143" s="361">
        <v>40879</v>
      </c>
    </row>
    <row r="144" spans="55:61">
      <c r="BC144" s="237">
        <v>709</v>
      </c>
      <c r="BD144" s="237" t="s">
        <v>106</v>
      </c>
      <c r="BE144" s="238" t="s">
        <v>2728</v>
      </c>
      <c r="BF144" s="237" t="s">
        <v>2729</v>
      </c>
      <c r="BG144" s="237" t="s">
        <v>2475</v>
      </c>
      <c r="BH144" s="237" t="s">
        <v>2487</v>
      </c>
      <c r="BI144" s="361">
        <v>40878</v>
      </c>
    </row>
    <row r="145" spans="55:61">
      <c r="BC145" s="237">
        <v>710</v>
      </c>
      <c r="BD145" s="237" t="s">
        <v>97</v>
      </c>
      <c r="BE145" s="238" t="s">
        <v>1749</v>
      </c>
      <c r="BF145" s="237" t="s">
        <v>2730</v>
      </c>
      <c r="BG145" s="237" t="s">
        <v>2475</v>
      </c>
      <c r="BH145" s="237" t="s">
        <v>2476</v>
      </c>
      <c r="BI145" s="361">
        <v>40906</v>
      </c>
    </row>
    <row r="146" spans="55:61">
      <c r="BC146" s="237">
        <v>711</v>
      </c>
      <c r="BD146" s="237" t="s">
        <v>2522</v>
      </c>
      <c r="BE146" s="238" t="s">
        <v>1750</v>
      </c>
      <c r="BF146" s="237" t="s">
        <v>2731</v>
      </c>
      <c r="BG146" s="237" t="s">
        <v>2475</v>
      </c>
      <c r="BH146" s="237" t="s">
        <v>2476</v>
      </c>
      <c r="BI146" s="361">
        <v>40906</v>
      </c>
    </row>
    <row r="147" spans="55:61">
      <c r="BC147" s="237">
        <v>712</v>
      </c>
      <c r="BD147" s="237" t="s">
        <v>10</v>
      </c>
      <c r="BE147" s="238" t="s">
        <v>2548</v>
      </c>
      <c r="BF147" s="237"/>
      <c r="BG147" s="237" t="s">
        <v>2475</v>
      </c>
      <c r="BH147" s="237" t="s">
        <v>2725</v>
      </c>
      <c r="BI147" s="361">
        <v>40906</v>
      </c>
    </row>
    <row r="148" spans="55:61">
      <c r="BC148" s="237">
        <v>713</v>
      </c>
      <c r="BD148" s="237" t="s">
        <v>95</v>
      </c>
      <c r="BE148" s="238" t="s">
        <v>2732</v>
      </c>
      <c r="BF148" s="237" t="s">
        <v>2733</v>
      </c>
      <c r="BG148" s="237" t="s">
        <v>2475</v>
      </c>
      <c r="BH148" s="237" t="s">
        <v>2725</v>
      </c>
      <c r="BI148" s="361">
        <v>40906</v>
      </c>
    </row>
    <row r="149" spans="55:61">
      <c r="BC149" s="237">
        <v>714</v>
      </c>
      <c r="BD149" s="237" t="s">
        <v>171</v>
      </c>
      <c r="BE149" s="238" t="s">
        <v>2734</v>
      </c>
      <c r="BF149" s="237" t="s">
        <v>1042</v>
      </c>
      <c r="BG149" s="237" t="s">
        <v>1928</v>
      </c>
      <c r="BH149" s="237" t="s">
        <v>1924</v>
      </c>
      <c r="BI149" s="361">
        <v>40981</v>
      </c>
    </row>
    <row r="150" spans="55:61">
      <c r="BC150" s="237">
        <v>715</v>
      </c>
      <c r="BD150" s="237" t="s">
        <v>128</v>
      </c>
      <c r="BE150" s="238" t="s">
        <v>2646</v>
      </c>
      <c r="BF150" s="237"/>
      <c r="BG150" s="237" t="s">
        <v>1979</v>
      </c>
      <c r="BH150" s="237" t="s">
        <v>1924</v>
      </c>
      <c r="BI150" s="361">
        <v>40981</v>
      </c>
    </row>
    <row r="151" spans="55:61">
      <c r="BC151" s="237">
        <v>716</v>
      </c>
      <c r="BD151" s="237" t="s">
        <v>171</v>
      </c>
      <c r="BE151" s="238" t="s">
        <v>783</v>
      </c>
      <c r="BF151" s="237" t="s">
        <v>784</v>
      </c>
      <c r="BG151" s="237" t="s">
        <v>1928</v>
      </c>
      <c r="BH151" s="237" t="s">
        <v>1924</v>
      </c>
      <c r="BI151" s="361">
        <v>40981</v>
      </c>
    </row>
    <row r="152" spans="55:61">
      <c r="BC152" s="237">
        <v>717</v>
      </c>
      <c r="BD152" s="237" t="s">
        <v>10</v>
      </c>
      <c r="BE152" s="238" t="s">
        <v>2735</v>
      </c>
      <c r="BF152" s="237"/>
      <c r="BG152" s="237" t="s">
        <v>1371</v>
      </c>
      <c r="BH152" s="237" t="s">
        <v>2725</v>
      </c>
      <c r="BI152" s="361">
        <v>40906</v>
      </c>
    </row>
    <row r="153" spans="55:61">
      <c r="BC153" s="237">
        <v>718</v>
      </c>
      <c r="BD153" s="237" t="s">
        <v>28</v>
      </c>
      <c r="BE153" s="238" t="s">
        <v>352</v>
      </c>
      <c r="BF153" s="237"/>
      <c r="BG153" s="237" t="s">
        <v>1394</v>
      </c>
      <c r="BH153" s="237" t="s">
        <v>2593</v>
      </c>
      <c r="BI153" s="361">
        <v>40970</v>
      </c>
    </row>
    <row r="154" spans="55:61">
      <c r="BC154" s="237">
        <v>719</v>
      </c>
      <c r="BD154" s="237" t="s">
        <v>2736</v>
      </c>
      <c r="BE154" s="238" t="s">
        <v>2737</v>
      </c>
      <c r="BF154" s="237"/>
      <c r="BG154" s="237" t="s">
        <v>2442</v>
      </c>
      <c r="BH154" s="237" t="s">
        <v>1928</v>
      </c>
      <c r="BI154" s="361">
        <v>40935</v>
      </c>
    </row>
    <row r="155" spans="55:61">
      <c r="BC155" s="237">
        <v>720</v>
      </c>
      <c r="BD155" s="237" t="s">
        <v>1747</v>
      </c>
      <c r="BE155" s="238" t="s">
        <v>2738</v>
      </c>
      <c r="BF155" s="237" t="s">
        <v>2739</v>
      </c>
      <c r="BG155" s="237" t="s">
        <v>1371</v>
      </c>
      <c r="BH155" s="237" t="s">
        <v>2725</v>
      </c>
      <c r="BI155" s="361">
        <v>40905</v>
      </c>
    </row>
    <row r="156" spans="55:61">
      <c r="BC156" s="237">
        <v>721</v>
      </c>
      <c r="BD156" s="237" t="s">
        <v>1747</v>
      </c>
      <c r="BE156" s="238" t="s">
        <v>2738</v>
      </c>
      <c r="BF156" s="237" t="s">
        <v>2739</v>
      </c>
      <c r="BG156" s="237" t="s">
        <v>1371</v>
      </c>
      <c r="BH156" s="237" t="s">
        <v>2572</v>
      </c>
      <c r="BI156" s="361">
        <v>40914</v>
      </c>
    </row>
    <row r="157" spans="55:61">
      <c r="BC157" s="237">
        <v>722</v>
      </c>
      <c r="BD157" s="237" t="s">
        <v>158</v>
      </c>
      <c r="BE157" s="238" t="s">
        <v>2740</v>
      </c>
      <c r="BF157" s="237" t="s">
        <v>2741</v>
      </c>
      <c r="BG157" s="237" t="s">
        <v>1966</v>
      </c>
      <c r="BH157" s="237" t="s">
        <v>2742</v>
      </c>
      <c r="BI157" s="361">
        <v>40980</v>
      </c>
    </row>
    <row r="158" spans="55:61">
      <c r="BC158" s="420">
        <v>723</v>
      </c>
      <c r="BD158" s="420" t="s">
        <v>28</v>
      </c>
      <c r="BE158" s="244" t="s">
        <v>1917</v>
      </c>
      <c r="BF158" s="420" t="s">
        <v>1126</v>
      </c>
      <c r="BG158" s="420" t="s">
        <v>1394</v>
      </c>
      <c r="BH158" s="420" t="s">
        <v>1394</v>
      </c>
      <c r="BI158" s="344">
        <v>40820</v>
      </c>
    </row>
    <row r="159" spans="55:61">
      <c r="BC159" s="420">
        <v>724</v>
      </c>
      <c r="BD159" s="420" t="s">
        <v>813</v>
      </c>
      <c r="BE159" s="244" t="s">
        <v>2743</v>
      </c>
      <c r="BF159" s="420" t="s">
        <v>2744</v>
      </c>
      <c r="BG159" s="420" t="s">
        <v>1397</v>
      </c>
      <c r="BH159" s="420" t="s">
        <v>2745</v>
      </c>
      <c r="BI159" s="344">
        <v>40923</v>
      </c>
    </row>
    <row r="160" spans="55:61">
      <c r="BC160" s="420">
        <v>725</v>
      </c>
      <c r="BD160" s="420" t="s">
        <v>10</v>
      </c>
      <c r="BE160" s="244" t="s">
        <v>2757</v>
      </c>
      <c r="BF160" s="420"/>
      <c r="BG160" s="420" t="s">
        <v>2475</v>
      </c>
      <c r="BH160" s="243" t="s">
        <v>2758</v>
      </c>
      <c r="BI160" s="344">
        <v>40987</v>
      </c>
    </row>
    <row r="161" spans="55:61">
      <c r="BC161" s="420">
        <v>726</v>
      </c>
      <c r="BD161" s="420" t="s">
        <v>171</v>
      </c>
      <c r="BE161" s="244" t="s">
        <v>2759</v>
      </c>
      <c r="BF161" s="420" t="s">
        <v>1839</v>
      </c>
      <c r="BG161" s="420" t="s">
        <v>1928</v>
      </c>
      <c r="BH161" s="243" t="s">
        <v>1924</v>
      </c>
      <c r="BI161" s="344">
        <v>40987</v>
      </c>
    </row>
    <row r="162" spans="55:61">
      <c r="BC162" s="237">
        <v>727</v>
      </c>
      <c r="BD162" s="237" t="s">
        <v>171</v>
      </c>
      <c r="BE162" s="238" t="s">
        <v>2746</v>
      </c>
      <c r="BF162" s="237" t="s">
        <v>1042</v>
      </c>
      <c r="BG162" s="237" t="s">
        <v>1851</v>
      </c>
      <c r="BH162" s="519" t="s">
        <v>2760</v>
      </c>
      <c r="BI162" s="361">
        <v>40987</v>
      </c>
    </row>
    <row r="163" spans="55:61">
      <c r="BC163" s="237">
        <v>728</v>
      </c>
      <c r="BD163" s="237" t="s">
        <v>106</v>
      </c>
      <c r="BE163" s="238" t="s">
        <v>2761</v>
      </c>
      <c r="BF163" s="237"/>
      <c r="BG163" s="237" t="s">
        <v>2475</v>
      </c>
      <c r="BH163" s="237" t="s">
        <v>2476</v>
      </c>
      <c r="BI163" s="361">
        <v>40981</v>
      </c>
    </row>
    <row r="164" spans="55:61">
      <c r="BC164" s="237">
        <v>729</v>
      </c>
      <c r="BD164" s="237" t="s">
        <v>106</v>
      </c>
      <c r="BE164" s="238" t="s">
        <v>2762</v>
      </c>
      <c r="BF164" s="237"/>
      <c r="BG164" s="237" t="s">
        <v>2475</v>
      </c>
      <c r="BH164" s="237" t="s">
        <v>2475</v>
      </c>
      <c r="BI164" s="361">
        <v>40981</v>
      </c>
    </row>
    <row r="165" spans="55:61">
      <c r="BC165" s="237">
        <v>730</v>
      </c>
      <c r="BD165" s="237" t="s">
        <v>143</v>
      </c>
      <c r="BE165" s="238" t="s">
        <v>2763</v>
      </c>
      <c r="BF165" s="237"/>
      <c r="BG165" s="519" t="s">
        <v>2593</v>
      </c>
      <c r="BH165" s="519" t="s">
        <v>2466</v>
      </c>
      <c r="BI165" s="361">
        <v>40981</v>
      </c>
    </row>
    <row r="166" spans="55:61">
      <c r="BC166" s="237">
        <v>731</v>
      </c>
      <c r="BD166" s="237" t="s">
        <v>2764</v>
      </c>
      <c r="BE166" s="238" t="s">
        <v>2765</v>
      </c>
      <c r="BF166" s="237"/>
      <c r="BG166" s="519" t="s">
        <v>1851</v>
      </c>
      <c r="BH166" s="519" t="s">
        <v>1913</v>
      </c>
      <c r="BI166" s="361">
        <v>40981</v>
      </c>
    </row>
    <row r="167" spans="55:61">
      <c r="BC167" s="237">
        <v>732</v>
      </c>
      <c r="BD167" s="237" t="s">
        <v>20</v>
      </c>
      <c r="BE167" s="238" t="s">
        <v>2766</v>
      </c>
      <c r="BF167" s="519" t="s">
        <v>2767</v>
      </c>
      <c r="BG167" s="519" t="s">
        <v>1851</v>
      </c>
      <c r="BH167" s="519" t="s">
        <v>2768</v>
      </c>
      <c r="BI167" s="361">
        <v>40982</v>
      </c>
    </row>
    <row r="168" spans="55:61">
      <c r="BC168" s="237">
        <v>733</v>
      </c>
      <c r="BD168" s="237" t="s">
        <v>143</v>
      </c>
      <c r="BE168" s="238" t="s">
        <v>2769</v>
      </c>
      <c r="BF168" s="237"/>
      <c r="BG168" s="519" t="s">
        <v>1394</v>
      </c>
      <c r="BH168" s="519" t="s">
        <v>2466</v>
      </c>
      <c r="BI168" s="361">
        <v>40983</v>
      </c>
    </row>
    <row r="169" spans="55:61">
      <c r="BC169" s="237">
        <v>734</v>
      </c>
      <c r="BD169" s="237" t="s">
        <v>8</v>
      </c>
      <c r="BE169" s="238" t="s">
        <v>2580</v>
      </c>
      <c r="BF169" s="237"/>
      <c r="BG169" s="519" t="s">
        <v>2466</v>
      </c>
      <c r="BH169" s="519" t="s">
        <v>2770</v>
      </c>
      <c r="BI169" s="361">
        <v>40984</v>
      </c>
    </row>
    <row r="170" spans="55:61">
      <c r="BC170" s="237">
        <v>735</v>
      </c>
      <c r="BD170" s="237" t="s">
        <v>30</v>
      </c>
      <c r="BE170" s="238" t="s">
        <v>1092</v>
      </c>
      <c r="BF170" s="519" t="s">
        <v>1732</v>
      </c>
      <c r="BG170" s="519" t="s">
        <v>1851</v>
      </c>
      <c r="BH170" s="519" t="s">
        <v>2768</v>
      </c>
      <c r="BI170" s="361">
        <v>40984</v>
      </c>
    </row>
    <row r="171" spans="55:61">
      <c r="BC171" s="237">
        <v>736</v>
      </c>
      <c r="BD171" s="237" t="s">
        <v>106</v>
      </c>
      <c r="BE171" s="238" t="s">
        <v>2728</v>
      </c>
      <c r="BF171" s="237"/>
      <c r="BG171" s="519" t="s">
        <v>2466</v>
      </c>
      <c r="BH171" s="519" t="s">
        <v>2760</v>
      </c>
      <c r="BI171" s="361">
        <v>40980</v>
      </c>
    </row>
    <row r="172" spans="55:61">
      <c r="BC172" s="237">
        <v>737</v>
      </c>
      <c r="BD172" s="237" t="s">
        <v>143</v>
      </c>
      <c r="BE172" s="238" t="s">
        <v>2771</v>
      </c>
      <c r="BF172" s="237"/>
      <c r="BG172" s="519" t="s">
        <v>1394</v>
      </c>
      <c r="BH172" s="519" t="s">
        <v>2575</v>
      </c>
      <c r="BI172" s="361">
        <v>40980</v>
      </c>
    </row>
    <row r="173" spans="55:61">
      <c r="BC173" s="237">
        <v>738</v>
      </c>
      <c r="BD173" s="237" t="s">
        <v>2772</v>
      </c>
      <c r="BE173" s="238" t="s">
        <v>2773</v>
      </c>
      <c r="BF173" s="237"/>
      <c r="BG173" s="519" t="s">
        <v>2575</v>
      </c>
      <c r="BH173" s="519" t="s">
        <v>2770</v>
      </c>
      <c r="BI173" s="361">
        <v>40984</v>
      </c>
    </row>
    <row r="174" spans="55:61">
      <c r="BC174" s="237">
        <v>739</v>
      </c>
      <c r="BD174" s="237" t="s">
        <v>267</v>
      </c>
      <c r="BE174" s="238" t="s">
        <v>2774</v>
      </c>
      <c r="BF174" s="237"/>
      <c r="BG174" s="519" t="s">
        <v>1851</v>
      </c>
      <c r="BH174" s="519" t="s">
        <v>2775</v>
      </c>
      <c r="BI174" s="362">
        <v>40969</v>
      </c>
    </row>
    <row r="175" spans="55:61">
      <c r="BC175" s="237">
        <v>740</v>
      </c>
      <c r="BD175" s="237" t="s">
        <v>813</v>
      </c>
      <c r="BE175" s="238" t="s">
        <v>814</v>
      </c>
      <c r="BF175" s="237"/>
      <c r="BG175" s="519" t="s">
        <v>1979</v>
      </c>
      <c r="BH175" s="519" t="s">
        <v>2596</v>
      </c>
      <c r="BI175" s="361">
        <v>40990</v>
      </c>
    </row>
    <row r="176" spans="55:61">
      <c r="BC176" s="237">
        <v>741</v>
      </c>
      <c r="BD176" s="237" t="s">
        <v>1040</v>
      </c>
      <c r="BE176" s="238" t="s">
        <v>1041</v>
      </c>
      <c r="BF176" s="237"/>
      <c r="BG176" s="519" t="s">
        <v>2466</v>
      </c>
      <c r="BH176" s="519" t="s">
        <v>2466</v>
      </c>
      <c r="BI176" s="361">
        <v>40990</v>
      </c>
    </row>
    <row r="177" spans="55:61">
      <c r="BC177" s="237">
        <v>742</v>
      </c>
      <c r="BD177" s="237" t="s">
        <v>143</v>
      </c>
      <c r="BE177" s="238" t="s">
        <v>2776</v>
      </c>
      <c r="BF177" s="237"/>
      <c r="BG177" s="519" t="s">
        <v>2593</v>
      </c>
      <c r="BH177" s="519" t="s">
        <v>2466</v>
      </c>
      <c r="BI177" s="361">
        <v>40989</v>
      </c>
    </row>
    <row r="178" spans="55:61">
      <c r="BC178" s="237">
        <v>743</v>
      </c>
      <c r="BD178" s="237" t="s">
        <v>143</v>
      </c>
      <c r="BE178" s="238" t="s">
        <v>2777</v>
      </c>
      <c r="BF178" s="237"/>
      <c r="BG178" s="519" t="s">
        <v>2593</v>
      </c>
      <c r="BH178" s="519" t="s">
        <v>2575</v>
      </c>
      <c r="BI178" s="361">
        <v>40989</v>
      </c>
    </row>
    <row r="179" spans="55:61">
      <c r="BC179" s="237">
        <v>744</v>
      </c>
      <c r="BD179" s="237" t="s">
        <v>143</v>
      </c>
      <c r="BE179" s="238" t="s">
        <v>2778</v>
      </c>
      <c r="BF179" s="237"/>
      <c r="BG179" s="519" t="s">
        <v>2593</v>
      </c>
      <c r="BH179" s="519" t="s">
        <v>2575</v>
      </c>
      <c r="BI179" s="361">
        <v>40989</v>
      </c>
    </row>
    <row r="180" spans="55:61">
      <c r="BC180" s="237">
        <v>745</v>
      </c>
      <c r="BD180" s="237" t="s">
        <v>11</v>
      </c>
      <c r="BE180" s="238" t="s">
        <v>2091</v>
      </c>
      <c r="BF180" s="237"/>
      <c r="BG180" s="519" t="s">
        <v>1928</v>
      </c>
      <c r="BH180" s="519" t="s">
        <v>2779</v>
      </c>
      <c r="BI180" s="361">
        <v>40989</v>
      </c>
    </row>
    <row r="181" spans="55:61">
      <c r="BC181" s="237">
        <v>746</v>
      </c>
      <c r="BD181" s="237" t="s">
        <v>11</v>
      </c>
      <c r="BE181" s="238" t="s">
        <v>2089</v>
      </c>
      <c r="BF181" s="237"/>
      <c r="BG181" s="519" t="s">
        <v>1928</v>
      </c>
      <c r="BH181" s="519" t="s">
        <v>2780</v>
      </c>
      <c r="BI181" s="361">
        <v>40989</v>
      </c>
    </row>
    <row r="182" spans="55:61">
      <c r="BC182" s="237">
        <v>747</v>
      </c>
      <c r="BD182" s="237" t="s">
        <v>11</v>
      </c>
      <c r="BE182" s="238" t="s">
        <v>1109</v>
      </c>
      <c r="BF182" s="237"/>
      <c r="BG182" s="519" t="s">
        <v>1928</v>
      </c>
      <c r="BH182" s="519" t="s">
        <v>2780</v>
      </c>
      <c r="BI182" s="361">
        <v>40989</v>
      </c>
    </row>
    <row r="183" spans="55:61">
      <c r="BC183" s="237">
        <v>748</v>
      </c>
      <c r="BD183" s="237" t="s">
        <v>2781</v>
      </c>
      <c r="BE183" s="238" t="s">
        <v>2782</v>
      </c>
      <c r="BF183" s="237"/>
      <c r="BG183" s="519" t="s">
        <v>2475</v>
      </c>
      <c r="BH183" s="519" t="s">
        <v>2783</v>
      </c>
      <c r="BI183" s="361">
        <v>40987</v>
      </c>
    </row>
    <row r="184" spans="55:61">
      <c r="BC184" s="237">
        <v>749</v>
      </c>
      <c r="BD184" s="237" t="s">
        <v>2781</v>
      </c>
      <c r="BE184" s="238" t="s">
        <v>2784</v>
      </c>
      <c r="BF184" s="237"/>
      <c r="BG184" s="519" t="s">
        <v>2475</v>
      </c>
      <c r="BH184" s="519" t="s">
        <v>2785</v>
      </c>
      <c r="BI184" s="361">
        <v>40987</v>
      </c>
    </row>
    <row r="185" spans="55:61">
      <c r="BC185" s="237">
        <v>750</v>
      </c>
      <c r="BD185" s="237" t="s">
        <v>143</v>
      </c>
      <c r="BE185" s="238" t="s">
        <v>2724</v>
      </c>
      <c r="BF185" s="237"/>
      <c r="BG185" s="519" t="s">
        <v>2593</v>
      </c>
      <c r="BH185" s="519" t="s">
        <v>2511</v>
      </c>
      <c r="BI185" s="361">
        <v>40987</v>
      </c>
    </row>
    <row r="186" spans="55:61">
      <c r="BC186" s="237">
        <v>751</v>
      </c>
      <c r="BD186" s="237" t="s">
        <v>143</v>
      </c>
      <c r="BE186" s="238" t="s">
        <v>2763</v>
      </c>
      <c r="BF186" s="237"/>
      <c r="BG186" s="519" t="s">
        <v>2786</v>
      </c>
      <c r="BH186" s="519" t="s">
        <v>2511</v>
      </c>
      <c r="BI186" s="361">
        <v>40987</v>
      </c>
    </row>
    <row r="187" spans="55:61">
      <c r="BC187" s="237">
        <v>752</v>
      </c>
      <c r="BD187" s="237" t="s">
        <v>1947</v>
      </c>
      <c r="BE187" s="238" t="s">
        <v>2463</v>
      </c>
      <c r="BF187" s="237"/>
      <c r="BG187" s="519" t="s">
        <v>1871</v>
      </c>
      <c r="BH187" s="519" t="s">
        <v>2787</v>
      </c>
      <c r="BI187" s="519" t="s">
        <v>2516</v>
      </c>
    </row>
    <row r="188" spans="55:61">
      <c r="BC188" s="237">
        <v>753</v>
      </c>
      <c r="BD188" s="237" t="s">
        <v>1414</v>
      </c>
      <c r="BE188" s="238" t="s">
        <v>215</v>
      </c>
      <c r="BF188" s="237"/>
      <c r="BG188" s="519" t="s">
        <v>1928</v>
      </c>
      <c r="BH188" s="519" t="s">
        <v>2788</v>
      </c>
      <c r="BI188" s="361">
        <v>40961</v>
      </c>
    </row>
    <row r="189" spans="55:61" ht="15.75" thickBot="1">
      <c r="BC189" s="100">
        <v>754</v>
      </c>
      <c r="BD189" s="100" t="s">
        <v>137</v>
      </c>
      <c r="BE189" s="241" t="s">
        <v>2789</v>
      </c>
      <c r="BF189" s="100"/>
      <c r="BG189" s="247" t="s">
        <v>1928</v>
      </c>
      <c r="BH189" s="247" t="s">
        <v>2788</v>
      </c>
      <c r="BI189" s="345">
        <v>40955</v>
      </c>
    </row>
  </sheetData>
  <sortState ref="AJ3:AN79">
    <sortCondition ref="AJ3:AJ79"/>
    <sortCondition ref="AK3:AK79"/>
  </sortState>
  <mergeCells count="7">
    <mergeCell ref="AV1:BA1"/>
    <mergeCell ref="BC1:BI1"/>
    <mergeCell ref="AJ80:AK80"/>
    <mergeCell ref="A1:Q1"/>
    <mergeCell ref="S1:AH1"/>
    <mergeCell ref="AJ1:AN1"/>
    <mergeCell ref="AP1:AT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K194"/>
  <sheetViews>
    <sheetView workbookViewId="0">
      <selection activeCell="U60" sqref="S42:U60"/>
    </sheetView>
  </sheetViews>
  <sheetFormatPr defaultRowHeight="15"/>
  <cols>
    <col min="1" max="1" width="11" bestFit="1" customWidth="1"/>
    <col min="2" max="2" width="31.7109375" bestFit="1" customWidth="1"/>
    <col min="3" max="3" width="9.85546875" bestFit="1" customWidth="1"/>
    <col min="4" max="4" width="7.28515625" bestFit="1" customWidth="1"/>
    <col min="5" max="13" width="2.85546875" bestFit="1" customWidth="1"/>
    <col min="14" max="14" width="3.7109375" bestFit="1" customWidth="1"/>
    <col min="15" max="15" width="4.140625" bestFit="1" customWidth="1"/>
    <col min="16" max="16" width="11" bestFit="1" customWidth="1"/>
    <col min="17" max="17" width="6.28515625" bestFit="1" customWidth="1"/>
    <col min="18" max="18" width="9.140625" style="322"/>
    <col min="19" max="19" width="12.5703125" bestFit="1" customWidth="1"/>
    <col min="20" max="20" width="41.42578125" bestFit="1" customWidth="1"/>
    <col min="21" max="21" width="9.85546875" bestFit="1" customWidth="1"/>
    <col min="22" max="22" width="7.28515625" bestFit="1" customWidth="1"/>
    <col min="23" max="31" width="2.85546875" bestFit="1" customWidth="1"/>
    <col min="32" max="32" width="3.7109375" bestFit="1" customWidth="1"/>
    <col min="33" max="33" width="11.28515625" bestFit="1" customWidth="1"/>
    <col min="34" max="34" width="6.28515625" bestFit="1" customWidth="1"/>
    <col min="35" max="35" width="9.140625" style="322"/>
    <col min="36" max="36" width="11.5703125" style="24" bestFit="1" customWidth="1"/>
    <col min="37" max="37" width="36.85546875" style="24" bestFit="1" customWidth="1"/>
    <col min="38" max="39" width="13.5703125" style="24" bestFit="1" customWidth="1"/>
    <col min="40" max="40" width="8.7109375" style="24" bestFit="1" customWidth="1"/>
    <col min="41" max="41" width="9.140625" style="322"/>
    <col min="47" max="47" width="9.140625" style="322"/>
    <col min="48" max="48" width="3.5703125" bestFit="1" customWidth="1"/>
    <col min="49" max="49" width="10.7109375" bestFit="1" customWidth="1"/>
    <col min="50" max="50" width="25.28515625" bestFit="1" customWidth="1"/>
    <col min="51" max="52" width="9.85546875" bestFit="1" customWidth="1"/>
    <col min="53" max="53" width="16.28515625" bestFit="1" customWidth="1"/>
    <col min="54" max="54" width="8.7109375" bestFit="1" customWidth="1"/>
    <col min="55" max="55" width="9.140625" style="322"/>
    <col min="56" max="56" width="3.5703125" bestFit="1" customWidth="1"/>
    <col min="57" max="57" width="19.42578125" bestFit="1" customWidth="1"/>
    <col min="58" max="58" width="25.140625" bestFit="1" customWidth="1"/>
    <col min="59" max="59" width="24.7109375" bestFit="1" customWidth="1"/>
    <col min="60" max="60" width="14" bestFit="1" customWidth="1"/>
    <col min="61" max="61" width="9.5703125" bestFit="1" customWidth="1"/>
    <col min="62" max="62" width="8.42578125" bestFit="1" customWidth="1"/>
    <col min="63" max="63" width="9.140625" style="322"/>
  </cols>
  <sheetData>
    <row r="1" spans="1:63" ht="15.75" thickBot="1">
      <c r="A1" s="1032" t="s">
        <v>772</v>
      </c>
      <c r="B1" s="1032"/>
      <c r="C1" s="1032"/>
      <c r="D1" s="1032"/>
      <c r="E1" s="1032"/>
      <c r="F1" s="1032"/>
      <c r="G1" s="1032"/>
      <c r="H1" s="1032"/>
      <c r="I1" s="1032"/>
      <c r="J1" s="1032"/>
      <c r="K1" s="1032"/>
      <c r="L1" s="1032"/>
      <c r="M1" s="1032"/>
      <c r="N1" s="1032"/>
      <c r="O1" s="1032"/>
      <c r="P1" s="1032"/>
      <c r="Q1" s="1032"/>
      <c r="R1" s="323"/>
      <c r="S1" s="1034" t="s">
        <v>1499</v>
      </c>
      <c r="T1" s="1034"/>
      <c r="U1" s="1034"/>
      <c r="V1" s="1034"/>
      <c r="W1" s="1034"/>
      <c r="X1" s="1034"/>
      <c r="Y1" s="1034"/>
      <c r="Z1" s="1034"/>
      <c r="AA1" s="1034"/>
      <c r="AB1" s="1034"/>
      <c r="AC1" s="1034"/>
      <c r="AD1" s="1034"/>
      <c r="AE1" s="1034"/>
      <c r="AF1" s="1034"/>
      <c r="AG1" s="1035"/>
      <c r="AH1" s="1035"/>
      <c r="AI1" s="323"/>
      <c r="AJ1" s="1031" t="s">
        <v>773</v>
      </c>
      <c r="AK1" s="1031"/>
      <c r="AL1" s="1031"/>
      <c r="AM1" s="1031"/>
      <c r="AN1" s="1031"/>
      <c r="AO1" s="323"/>
      <c r="AP1" s="1031" t="s">
        <v>774</v>
      </c>
      <c r="AQ1" s="1031"/>
      <c r="AR1" s="1031"/>
      <c r="AS1" s="1031"/>
      <c r="AT1" s="1031"/>
      <c r="AU1" s="323"/>
      <c r="AV1" s="1030" t="s">
        <v>775</v>
      </c>
      <c r="AW1" s="1030"/>
      <c r="AX1" s="1030"/>
      <c r="AY1" s="1030"/>
      <c r="AZ1" s="1030"/>
      <c r="BA1" s="1030"/>
      <c r="BB1" s="1030"/>
      <c r="BC1" s="323"/>
      <c r="BD1" s="1037" t="s">
        <v>810</v>
      </c>
      <c r="BE1" s="1037"/>
      <c r="BF1" s="1037"/>
      <c r="BG1" s="1037"/>
      <c r="BH1" s="1037"/>
      <c r="BI1" s="1037"/>
      <c r="BJ1" s="556"/>
      <c r="BK1" s="323"/>
    </row>
    <row r="2" spans="1:63" ht="15.75" thickBot="1">
      <c r="A2" s="312" t="s">
        <v>0</v>
      </c>
      <c r="B2" s="547" t="s">
        <v>1</v>
      </c>
      <c r="C2" s="547" t="s">
        <v>7</v>
      </c>
      <c r="D2" s="547" t="s">
        <v>2</v>
      </c>
      <c r="E2" s="547" t="s">
        <v>257</v>
      </c>
      <c r="F2" s="547" t="s">
        <v>313</v>
      </c>
      <c r="G2" s="547" t="s">
        <v>259</v>
      </c>
      <c r="H2" s="547" t="s">
        <v>197</v>
      </c>
      <c r="I2" s="547" t="s">
        <v>233</v>
      </c>
      <c r="J2" s="547" t="s">
        <v>314</v>
      </c>
      <c r="K2" s="547" t="s">
        <v>315</v>
      </c>
      <c r="L2" s="547" t="s">
        <v>263</v>
      </c>
      <c r="M2" s="547" t="s">
        <v>1498</v>
      </c>
      <c r="N2" s="547" t="s">
        <v>1497</v>
      </c>
      <c r="O2" s="458" t="s">
        <v>1067</v>
      </c>
      <c r="P2" s="447" t="s">
        <v>771</v>
      </c>
      <c r="Q2" s="448" t="s">
        <v>678</v>
      </c>
      <c r="R2" s="324"/>
      <c r="S2" s="88" t="s">
        <v>0</v>
      </c>
      <c r="T2" s="88" t="s">
        <v>1</v>
      </c>
      <c r="U2" s="88" t="s">
        <v>7</v>
      </c>
      <c r="V2" s="88" t="s">
        <v>2</v>
      </c>
      <c r="W2" s="274" t="s">
        <v>257</v>
      </c>
      <c r="X2" s="274" t="s">
        <v>313</v>
      </c>
      <c r="Y2" s="274" t="s">
        <v>259</v>
      </c>
      <c r="Z2" s="274" t="s">
        <v>197</v>
      </c>
      <c r="AA2" s="274" t="s">
        <v>233</v>
      </c>
      <c r="AB2" s="274" t="s">
        <v>314</v>
      </c>
      <c r="AC2" s="274" t="s">
        <v>315</v>
      </c>
      <c r="AD2" s="274" t="s">
        <v>263</v>
      </c>
      <c r="AE2" s="274" t="s">
        <v>1498</v>
      </c>
      <c r="AF2" s="274" t="s">
        <v>1497</v>
      </c>
      <c r="AG2" s="550" t="s">
        <v>771</v>
      </c>
      <c r="AH2" s="550" t="s">
        <v>678</v>
      </c>
      <c r="AI2" s="324"/>
      <c r="AJ2" s="134" t="s">
        <v>458</v>
      </c>
      <c r="AK2" s="135" t="s">
        <v>1</v>
      </c>
      <c r="AL2" s="135" t="s">
        <v>750</v>
      </c>
      <c r="AM2" s="135" t="s">
        <v>459</v>
      </c>
      <c r="AN2" s="277" t="s">
        <v>4</v>
      </c>
      <c r="AO2" s="324"/>
      <c r="AP2" s="134" t="s">
        <v>458</v>
      </c>
      <c r="AQ2" s="135" t="s">
        <v>1</v>
      </c>
      <c r="AR2" s="135" t="s">
        <v>7</v>
      </c>
      <c r="AS2" s="135" t="s">
        <v>459</v>
      </c>
      <c r="AT2" s="277" t="s">
        <v>4</v>
      </c>
      <c r="AU2" s="324"/>
      <c r="AV2" s="547" t="s">
        <v>778</v>
      </c>
      <c r="AW2" s="547" t="s">
        <v>0</v>
      </c>
      <c r="AX2" s="547" t="s">
        <v>1</v>
      </c>
      <c r="AY2" s="547" t="s">
        <v>779</v>
      </c>
      <c r="AZ2" s="1026" t="s">
        <v>403</v>
      </c>
      <c r="BA2" s="1026"/>
      <c r="BB2" s="547" t="s">
        <v>4</v>
      </c>
      <c r="BC2" s="324"/>
      <c r="BD2" s="312" t="s">
        <v>778</v>
      </c>
      <c r="BE2" s="551" t="s">
        <v>0</v>
      </c>
      <c r="BF2" s="551" t="s">
        <v>1</v>
      </c>
      <c r="BG2" s="551" t="s">
        <v>779</v>
      </c>
      <c r="BH2" s="551" t="s">
        <v>1760</v>
      </c>
      <c r="BI2" s="281" t="s">
        <v>4</v>
      </c>
      <c r="BJ2" s="313" t="s">
        <v>2401</v>
      </c>
      <c r="BK2" s="324"/>
    </row>
    <row r="3" spans="1:63">
      <c r="A3" s="240" t="s">
        <v>6</v>
      </c>
      <c r="B3" s="552" t="s">
        <v>2670</v>
      </c>
      <c r="C3" s="240">
        <v>18</v>
      </c>
      <c r="D3" s="240"/>
      <c r="E3" s="240"/>
      <c r="F3" s="240"/>
      <c r="G3" s="224" t="s">
        <v>531</v>
      </c>
      <c r="H3" s="240"/>
      <c r="I3" s="240"/>
      <c r="J3" s="224"/>
      <c r="K3" s="240"/>
      <c r="L3" s="240"/>
      <c r="M3" s="240"/>
      <c r="N3" s="240"/>
      <c r="O3" s="240"/>
      <c r="P3" s="319" t="s">
        <v>6</v>
      </c>
      <c r="Q3" s="240">
        <f>SUM(C3:C4)</f>
        <v>19</v>
      </c>
      <c r="S3" s="548" t="s">
        <v>267</v>
      </c>
      <c r="T3" s="521" t="s">
        <v>3086</v>
      </c>
      <c r="U3" s="548">
        <f>W3+X3+Y3+Z3+AA3+AB3+AD3+AC3</f>
        <v>2</v>
      </c>
      <c r="V3" s="548"/>
      <c r="W3" s="420"/>
      <c r="X3" s="420"/>
      <c r="Y3" s="420"/>
      <c r="Z3" s="420"/>
      <c r="AA3" s="420"/>
      <c r="AB3" s="420">
        <v>2</v>
      </c>
      <c r="AC3" s="420"/>
      <c r="AD3" s="420"/>
      <c r="AE3" s="420"/>
      <c r="AF3" s="420"/>
      <c r="AG3" s="548" t="s">
        <v>267</v>
      </c>
      <c r="AH3" s="526">
        <f>SUM(U3)</f>
        <v>2</v>
      </c>
      <c r="AJ3" s="224" t="s">
        <v>181</v>
      </c>
      <c r="AK3" s="225" t="s">
        <v>2877</v>
      </c>
      <c r="AL3" s="553">
        <v>0.44</v>
      </c>
      <c r="AM3" s="224" t="s">
        <v>2838</v>
      </c>
      <c r="AN3" s="520">
        <v>41008</v>
      </c>
      <c r="AV3" s="420">
        <v>224</v>
      </c>
      <c r="AW3" s="420" t="s">
        <v>28</v>
      </c>
      <c r="AX3" s="245" t="s">
        <v>2890</v>
      </c>
      <c r="AY3" s="546" t="s">
        <v>2891</v>
      </c>
      <c r="AZ3" s="420" t="s">
        <v>1928</v>
      </c>
      <c r="BA3" s="420" t="s">
        <v>2596</v>
      </c>
      <c r="BB3" s="210">
        <v>40997</v>
      </c>
      <c r="BD3" s="420">
        <v>755</v>
      </c>
      <c r="BE3" s="420" t="s">
        <v>10</v>
      </c>
      <c r="BF3" s="244" t="s">
        <v>2902</v>
      </c>
      <c r="BG3" s="243" t="s">
        <v>1042</v>
      </c>
      <c r="BH3" s="243" t="s">
        <v>2475</v>
      </c>
      <c r="BI3" s="344">
        <v>40911</v>
      </c>
      <c r="BJ3" s="519"/>
    </row>
    <row r="4" spans="1:63">
      <c r="A4" s="319" t="s">
        <v>6</v>
      </c>
      <c r="B4" s="552" t="s">
        <v>2887</v>
      </c>
      <c r="C4" s="240">
        <v>1</v>
      </c>
      <c r="D4" s="240"/>
      <c r="E4" s="240"/>
      <c r="F4" s="240"/>
      <c r="G4" s="240"/>
      <c r="H4" s="240"/>
      <c r="I4" s="240"/>
      <c r="J4" s="240"/>
      <c r="K4" s="240"/>
      <c r="L4" s="240"/>
      <c r="M4" s="356" t="s">
        <v>531</v>
      </c>
      <c r="N4" s="240"/>
      <c r="O4" s="240"/>
      <c r="P4" s="319" t="s">
        <v>11</v>
      </c>
      <c r="Q4" s="240">
        <f>SUM(C5:C6)</f>
        <v>4</v>
      </c>
      <c r="S4" s="548" t="s">
        <v>3062</v>
      </c>
      <c r="T4" s="545" t="s">
        <v>3063</v>
      </c>
      <c r="U4" s="548">
        <f>W4+X4+Y4+Z4+AA4+AB4+AD4+AC4</f>
        <v>7</v>
      </c>
      <c r="V4" s="548"/>
      <c r="W4" s="420"/>
      <c r="X4" s="420"/>
      <c r="Y4" s="420"/>
      <c r="Z4" s="420"/>
      <c r="AA4" s="420"/>
      <c r="AB4" s="420">
        <v>7</v>
      </c>
      <c r="AC4" s="420"/>
      <c r="AD4" s="420"/>
      <c r="AE4" s="420"/>
      <c r="AF4" s="420"/>
      <c r="AG4" s="548" t="s">
        <v>3062</v>
      </c>
      <c r="AH4" s="526">
        <f>SUM(U4)</f>
        <v>7</v>
      </c>
      <c r="AJ4" s="224" t="s">
        <v>181</v>
      </c>
      <c r="AK4" s="225" t="s">
        <v>2877</v>
      </c>
      <c r="AL4" s="554">
        <v>1.77</v>
      </c>
      <c r="AM4" s="224" t="s">
        <v>2841</v>
      </c>
      <c r="AN4" s="520">
        <v>12</v>
      </c>
      <c r="AV4" s="420">
        <v>225</v>
      </c>
      <c r="AW4" s="420" t="s">
        <v>30</v>
      </c>
      <c r="AX4" s="245" t="s">
        <v>141</v>
      </c>
      <c r="AY4" s="420" t="s">
        <v>2892</v>
      </c>
      <c r="AZ4" s="420" t="s">
        <v>1928</v>
      </c>
      <c r="BA4" s="420" t="s">
        <v>2596</v>
      </c>
      <c r="BB4" s="210">
        <v>40996</v>
      </c>
      <c r="BD4" s="420">
        <v>756</v>
      </c>
      <c r="BE4" s="420" t="s">
        <v>10</v>
      </c>
      <c r="BF4" s="244" t="s">
        <v>2903</v>
      </c>
      <c r="BG4" s="243" t="s">
        <v>1098</v>
      </c>
      <c r="BH4" s="420" t="s">
        <v>2904</v>
      </c>
      <c r="BI4" s="344">
        <v>40943</v>
      </c>
      <c r="BJ4" s="237"/>
    </row>
    <row r="5" spans="1:63">
      <c r="A5" s="319" t="s">
        <v>11</v>
      </c>
      <c r="B5" s="552" t="s">
        <v>2886</v>
      </c>
      <c r="C5" s="240">
        <v>1</v>
      </c>
      <c r="D5" s="240"/>
      <c r="E5" s="240"/>
      <c r="F5" s="240"/>
      <c r="G5" s="240"/>
      <c r="H5" s="240"/>
      <c r="I5" s="240"/>
      <c r="J5" s="240"/>
      <c r="K5" s="240"/>
      <c r="L5" s="356" t="s">
        <v>531</v>
      </c>
      <c r="M5" s="240"/>
      <c r="N5" s="240"/>
      <c r="O5" s="240"/>
      <c r="P5" s="240" t="s">
        <v>12</v>
      </c>
      <c r="Q5" s="240">
        <f>SUM(C7:C8)</f>
        <v>8</v>
      </c>
      <c r="S5" s="354" t="s">
        <v>10</v>
      </c>
      <c r="T5" s="245" t="s">
        <v>2070</v>
      </c>
      <c r="U5" s="548">
        <f>W5+X5+Y5+Z5+AA5+AB5+AD5+AC5</f>
        <v>29</v>
      </c>
      <c r="V5" s="526"/>
      <c r="W5" s="526"/>
      <c r="X5" s="526"/>
      <c r="Y5" s="526"/>
      <c r="Z5" s="526"/>
      <c r="AA5" s="526"/>
      <c r="AB5" s="526">
        <v>29</v>
      </c>
      <c r="AC5" s="526"/>
      <c r="AD5" s="526"/>
      <c r="AE5" s="526"/>
      <c r="AF5" s="526"/>
      <c r="AG5" s="354" t="s">
        <v>10</v>
      </c>
      <c r="AH5" s="526">
        <f>SUM(U5:U10)</f>
        <v>104</v>
      </c>
      <c r="AJ5" s="224" t="s">
        <v>181</v>
      </c>
      <c r="AK5" s="225" t="s">
        <v>2877</v>
      </c>
      <c r="AL5" s="224">
        <v>0.49</v>
      </c>
      <c r="AM5" s="224" t="s">
        <v>2866</v>
      </c>
      <c r="AN5" s="520">
        <v>41018</v>
      </c>
      <c r="AV5" s="420">
        <v>226</v>
      </c>
      <c r="AW5" s="420" t="s">
        <v>28</v>
      </c>
      <c r="AX5" s="245" t="s">
        <v>2100</v>
      </c>
      <c r="AY5" s="420" t="s">
        <v>817</v>
      </c>
      <c r="AZ5" s="420" t="s">
        <v>1928</v>
      </c>
      <c r="BA5" s="420" t="s">
        <v>2596</v>
      </c>
      <c r="BB5" s="210">
        <v>40994</v>
      </c>
      <c r="BD5" s="420">
        <v>757</v>
      </c>
      <c r="BE5" s="420" t="s">
        <v>147</v>
      </c>
      <c r="BF5" s="244" t="s">
        <v>1754</v>
      </c>
      <c r="BG5" s="243" t="s">
        <v>2905</v>
      </c>
      <c r="BH5" s="420" t="s">
        <v>2475</v>
      </c>
      <c r="BI5" s="344">
        <v>40911</v>
      </c>
      <c r="BJ5" s="237"/>
    </row>
    <row r="6" spans="1:63">
      <c r="A6" s="319" t="s">
        <v>11</v>
      </c>
      <c r="B6" s="552" t="s">
        <v>2889</v>
      </c>
      <c r="C6" s="240">
        <v>3</v>
      </c>
      <c r="D6" s="240"/>
      <c r="E6" s="240"/>
      <c r="F6" s="240"/>
      <c r="G6" s="240"/>
      <c r="H6" s="240"/>
      <c r="I6" s="240"/>
      <c r="J6" s="240"/>
      <c r="K6" s="240"/>
      <c r="L6" s="240"/>
      <c r="M6" s="356" t="s">
        <v>531</v>
      </c>
      <c r="N6" s="240"/>
      <c r="O6" s="240"/>
      <c r="P6" s="240" t="s">
        <v>143</v>
      </c>
      <c r="Q6" s="240">
        <f>SUM(C9:C15)</f>
        <v>72</v>
      </c>
      <c r="S6" s="354" t="s">
        <v>10</v>
      </c>
      <c r="T6" s="271" t="s">
        <v>3067</v>
      </c>
      <c r="U6" s="548">
        <v>18</v>
      </c>
      <c r="V6" s="526"/>
      <c r="W6" s="526"/>
      <c r="X6" s="526"/>
      <c r="Y6" s="526"/>
      <c r="Z6" s="526"/>
      <c r="AA6" s="526"/>
      <c r="AB6" s="526">
        <v>18</v>
      </c>
      <c r="AC6" s="526"/>
      <c r="AD6" s="526"/>
      <c r="AE6" s="526"/>
      <c r="AF6" s="526"/>
      <c r="AG6" s="354" t="s">
        <v>1029</v>
      </c>
      <c r="AH6" s="526">
        <f>SUM(U11)</f>
        <v>15</v>
      </c>
      <c r="AJ6" s="224" t="s">
        <v>181</v>
      </c>
      <c r="AK6" s="225" t="s">
        <v>2877</v>
      </c>
      <c r="AL6" s="224">
        <v>0.16500000000000001</v>
      </c>
      <c r="AM6" s="224" t="s">
        <v>2867</v>
      </c>
      <c r="AN6" s="520">
        <v>41019</v>
      </c>
      <c r="AV6" s="420">
        <v>227</v>
      </c>
      <c r="AW6" s="420" t="s">
        <v>838</v>
      </c>
      <c r="AX6" s="245" t="s">
        <v>1141</v>
      </c>
      <c r="AY6" s="546"/>
      <c r="AZ6" s="420" t="s">
        <v>1928</v>
      </c>
      <c r="BA6" s="420" t="s">
        <v>2596</v>
      </c>
      <c r="BB6" s="210">
        <v>40994</v>
      </c>
      <c r="BD6" s="420">
        <v>758</v>
      </c>
      <c r="BE6" s="420" t="s">
        <v>10</v>
      </c>
      <c r="BF6" s="244" t="s">
        <v>1392</v>
      </c>
      <c r="BG6" s="243" t="s">
        <v>2906</v>
      </c>
      <c r="BH6" s="420" t="s">
        <v>2475</v>
      </c>
      <c r="BI6" s="344">
        <v>40912</v>
      </c>
      <c r="BJ6" s="237"/>
    </row>
    <row r="7" spans="1:63" ht="15.75" thickBot="1">
      <c r="A7" s="240" t="s">
        <v>12</v>
      </c>
      <c r="B7" s="552" t="s">
        <v>2884</v>
      </c>
      <c r="C7" s="240">
        <v>7</v>
      </c>
      <c r="D7" s="240"/>
      <c r="E7" s="240"/>
      <c r="F7" s="240"/>
      <c r="G7" s="240"/>
      <c r="H7" s="240"/>
      <c r="I7" s="240"/>
      <c r="J7" s="224"/>
      <c r="K7" s="240"/>
      <c r="L7" s="356" t="s">
        <v>531</v>
      </c>
      <c r="M7" s="240"/>
      <c r="N7" s="240"/>
      <c r="O7" s="240"/>
      <c r="P7" s="561" t="s">
        <v>8</v>
      </c>
      <c r="Q7" s="370">
        <f>SUM(C16)</f>
        <v>1</v>
      </c>
      <c r="S7" s="356" t="s">
        <v>10</v>
      </c>
      <c r="T7" s="548" t="s">
        <v>2071</v>
      </c>
      <c r="U7" s="548">
        <v>14</v>
      </c>
      <c r="V7" s="526"/>
      <c r="W7" s="526"/>
      <c r="X7" s="526"/>
      <c r="Y7" s="526"/>
      <c r="Z7" s="526"/>
      <c r="AA7" s="526"/>
      <c r="AB7" s="526">
        <v>14</v>
      </c>
      <c r="AC7" s="526"/>
      <c r="AD7" s="526"/>
      <c r="AE7" s="526"/>
      <c r="AF7" s="526"/>
      <c r="AG7" s="356" t="s">
        <v>147</v>
      </c>
      <c r="AH7" s="526">
        <f>SUM(U12)</f>
        <v>1</v>
      </c>
      <c r="AJ7" s="224" t="s">
        <v>30</v>
      </c>
      <c r="AK7" s="225" t="s">
        <v>2881</v>
      </c>
      <c r="AL7" s="224">
        <v>2</v>
      </c>
      <c r="AM7" s="224" t="s">
        <v>2867</v>
      </c>
      <c r="AN7" s="520">
        <v>41019</v>
      </c>
      <c r="AV7" s="420">
        <v>228</v>
      </c>
      <c r="AW7" s="420" t="s">
        <v>328</v>
      </c>
      <c r="AX7" s="245" t="s">
        <v>2893</v>
      </c>
      <c r="AY7" s="420" t="s">
        <v>1039</v>
      </c>
      <c r="AZ7" s="420" t="s">
        <v>1928</v>
      </c>
      <c r="BA7" s="420" t="s">
        <v>2596</v>
      </c>
      <c r="BB7" s="210">
        <v>40996</v>
      </c>
      <c r="BD7" s="420">
        <v>759</v>
      </c>
      <c r="BE7" s="420" t="s">
        <v>95</v>
      </c>
      <c r="BF7" s="244" t="s">
        <v>1340</v>
      </c>
      <c r="BG7" s="243" t="s">
        <v>2907</v>
      </c>
      <c r="BH7" s="420" t="s">
        <v>2475</v>
      </c>
      <c r="BI7" s="344">
        <v>40904</v>
      </c>
      <c r="BJ7" s="237"/>
    </row>
    <row r="8" spans="1:63" ht="15.75">
      <c r="A8" s="319" t="s">
        <v>12</v>
      </c>
      <c r="B8" s="552" t="s">
        <v>2884</v>
      </c>
      <c r="C8" s="240">
        <v>1</v>
      </c>
      <c r="D8" s="240"/>
      <c r="E8" s="240"/>
      <c r="F8" s="240"/>
      <c r="G8" s="240"/>
      <c r="H8" s="240"/>
      <c r="I8" s="240"/>
      <c r="J8" s="356" t="s">
        <v>531</v>
      </c>
      <c r="K8" s="240"/>
      <c r="L8" s="240"/>
      <c r="M8" s="240"/>
      <c r="N8" s="240"/>
      <c r="O8" s="240"/>
      <c r="P8" s="563" t="s">
        <v>671</v>
      </c>
      <c r="Q8" s="564">
        <f>SUM(Q3:Q7)</f>
        <v>104</v>
      </c>
      <c r="S8" s="356" t="s">
        <v>10</v>
      </c>
      <c r="T8" s="271" t="s">
        <v>2072</v>
      </c>
      <c r="U8" s="548">
        <v>5</v>
      </c>
      <c r="V8" s="526"/>
      <c r="W8" s="526"/>
      <c r="X8" s="526"/>
      <c r="Y8" s="526"/>
      <c r="Z8" s="526"/>
      <c r="AA8" s="526"/>
      <c r="AB8" s="526">
        <v>5</v>
      </c>
      <c r="AC8" s="526"/>
      <c r="AD8" s="526"/>
      <c r="AE8" s="526"/>
      <c r="AF8" s="526"/>
      <c r="AG8" s="356" t="s">
        <v>122</v>
      </c>
      <c r="AH8" s="526">
        <f>SUM(U13:U14)</f>
        <v>13</v>
      </c>
      <c r="AJ8" s="224" t="s">
        <v>30</v>
      </c>
      <c r="AK8" s="225" t="s">
        <v>2881</v>
      </c>
      <c r="AL8" s="554">
        <v>2.9</v>
      </c>
      <c r="AM8" s="224" t="s">
        <v>2875</v>
      </c>
      <c r="AN8" s="520">
        <v>41023</v>
      </c>
      <c r="AV8" s="420">
        <v>229</v>
      </c>
      <c r="AW8" s="420" t="s">
        <v>30</v>
      </c>
      <c r="AX8" s="245" t="s">
        <v>2894</v>
      </c>
      <c r="AY8" s="420" t="s">
        <v>1839</v>
      </c>
      <c r="AZ8" s="420" t="s">
        <v>1928</v>
      </c>
      <c r="BA8" s="420" t="s">
        <v>2596</v>
      </c>
      <c r="BB8" s="210">
        <v>40997</v>
      </c>
      <c r="BD8" s="420">
        <v>760</v>
      </c>
      <c r="BE8" s="420" t="s">
        <v>2522</v>
      </c>
      <c r="BF8" s="244" t="s">
        <v>1750</v>
      </c>
      <c r="BG8" s="243" t="s">
        <v>2908</v>
      </c>
      <c r="BH8" s="420" t="s">
        <v>2475</v>
      </c>
      <c r="BI8" s="344">
        <v>40899</v>
      </c>
      <c r="BJ8" s="237"/>
    </row>
    <row r="9" spans="1:63">
      <c r="A9" s="319" t="s">
        <v>143</v>
      </c>
      <c r="B9" s="552" t="s">
        <v>617</v>
      </c>
      <c r="C9" s="240">
        <v>3</v>
      </c>
      <c r="D9" s="240"/>
      <c r="E9" s="240"/>
      <c r="F9" s="240"/>
      <c r="G9" s="240"/>
      <c r="H9" s="240"/>
      <c r="I9" s="240"/>
      <c r="J9" s="224"/>
      <c r="K9" s="240"/>
      <c r="L9" s="356" t="s">
        <v>531</v>
      </c>
      <c r="M9" s="240"/>
      <c r="N9" s="240"/>
      <c r="O9" s="240"/>
      <c r="P9" s="240"/>
      <c r="Q9" s="240"/>
      <c r="S9" s="356" t="s">
        <v>10</v>
      </c>
      <c r="T9" s="245" t="s">
        <v>2259</v>
      </c>
      <c r="U9" s="548">
        <f>W9+X9+Y9+Z9+AA9+AB9+AD9+AC9</f>
        <v>30</v>
      </c>
      <c r="V9" s="526"/>
      <c r="W9" s="526"/>
      <c r="X9" s="526"/>
      <c r="Y9" s="526"/>
      <c r="Z9" s="526"/>
      <c r="AA9" s="526"/>
      <c r="AB9" s="526">
        <v>30</v>
      </c>
      <c r="AC9" s="526"/>
      <c r="AD9" s="526"/>
      <c r="AE9" s="526"/>
      <c r="AF9" s="526"/>
      <c r="AG9" s="354" t="s">
        <v>401</v>
      </c>
      <c r="AH9" s="526">
        <f>SUM(U15:U16)</f>
        <v>4</v>
      </c>
      <c r="AJ9" s="224" t="s">
        <v>30</v>
      </c>
      <c r="AK9" s="542" t="s">
        <v>3085</v>
      </c>
      <c r="AL9" s="553">
        <v>0.92</v>
      </c>
      <c r="AM9" s="224" t="s">
        <v>2836</v>
      </c>
      <c r="AN9" s="520">
        <v>41008</v>
      </c>
      <c r="AO9" s="322">
        <f>SUM(AL9:AL12)</f>
        <v>14.989999999999998</v>
      </c>
      <c r="AV9" s="420">
        <v>230</v>
      </c>
      <c r="AW9" s="420" t="s">
        <v>28</v>
      </c>
      <c r="AX9" s="245" t="s">
        <v>2895</v>
      </c>
      <c r="AY9" s="546"/>
      <c r="AZ9" s="420" t="s">
        <v>2896</v>
      </c>
      <c r="BA9" s="420" t="s">
        <v>2788</v>
      </c>
      <c r="BB9" s="210">
        <v>40954</v>
      </c>
      <c r="BD9" s="420">
        <v>761</v>
      </c>
      <c r="BE9" s="420" t="s">
        <v>95</v>
      </c>
      <c r="BF9" s="244" t="s">
        <v>2732</v>
      </c>
      <c r="BG9" s="243" t="s">
        <v>2909</v>
      </c>
      <c r="BH9" s="420" t="s">
        <v>2475</v>
      </c>
      <c r="BI9" s="344">
        <v>40905</v>
      </c>
      <c r="BJ9" s="237"/>
    </row>
    <row r="10" spans="1:63">
      <c r="A10" s="319" t="s">
        <v>143</v>
      </c>
      <c r="B10" s="552" t="s">
        <v>73</v>
      </c>
      <c r="C10" s="240">
        <v>9</v>
      </c>
      <c r="D10" s="240"/>
      <c r="E10" s="240"/>
      <c r="F10" s="240"/>
      <c r="G10" s="240"/>
      <c r="H10" s="240"/>
      <c r="I10" s="240"/>
      <c r="J10" s="356" t="s">
        <v>531</v>
      </c>
      <c r="K10" s="240"/>
      <c r="L10" s="240"/>
      <c r="M10" s="240"/>
      <c r="N10" s="240"/>
      <c r="O10" s="240"/>
      <c r="P10" s="240"/>
      <c r="Q10" s="240"/>
      <c r="S10" s="356" t="s">
        <v>10</v>
      </c>
      <c r="T10" s="271" t="s">
        <v>3074</v>
      </c>
      <c r="U10" s="548">
        <v>8</v>
      </c>
      <c r="V10" s="526"/>
      <c r="W10" s="526"/>
      <c r="X10" s="526"/>
      <c r="Y10" s="526"/>
      <c r="Z10" s="526"/>
      <c r="AA10" s="526"/>
      <c r="AB10" s="526">
        <v>8</v>
      </c>
      <c r="AC10" s="526"/>
      <c r="AD10" s="526"/>
      <c r="AE10" s="526"/>
      <c r="AF10" s="526"/>
      <c r="AG10" s="354" t="s">
        <v>2068</v>
      </c>
      <c r="AH10" s="526">
        <f>SUM(U17)</f>
        <v>32</v>
      </c>
      <c r="AJ10" s="224" t="s">
        <v>30</v>
      </c>
      <c r="AK10" s="521" t="s">
        <v>3080</v>
      </c>
      <c r="AL10" s="554">
        <v>1.77</v>
      </c>
      <c r="AM10" s="224" t="s">
        <v>2842</v>
      </c>
      <c r="AN10" s="520">
        <v>41011</v>
      </c>
      <c r="AV10" s="420">
        <v>231</v>
      </c>
      <c r="AW10" s="420" t="s">
        <v>763</v>
      </c>
      <c r="AX10" s="245" t="s">
        <v>2897</v>
      </c>
      <c r="AY10" s="420" t="s">
        <v>1105</v>
      </c>
      <c r="AZ10" s="420" t="s">
        <v>1928</v>
      </c>
      <c r="BA10" s="420" t="s">
        <v>2596</v>
      </c>
      <c r="BB10" s="210">
        <v>41003</v>
      </c>
      <c r="BD10" s="420">
        <v>762</v>
      </c>
      <c r="BE10" s="420" t="s">
        <v>2910</v>
      </c>
      <c r="BF10" s="244" t="s">
        <v>1526</v>
      </c>
      <c r="BG10" s="243" t="s">
        <v>2911</v>
      </c>
      <c r="BH10" s="420" t="s">
        <v>2511</v>
      </c>
      <c r="BI10" s="343">
        <v>40940</v>
      </c>
      <c r="BJ10" s="237" t="s">
        <v>2912</v>
      </c>
    </row>
    <row r="11" spans="1:63">
      <c r="A11" s="319" t="s">
        <v>143</v>
      </c>
      <c r="B11" s="552" t="s">
        <v>2885</v>
      </c>
      <c r="C11" s="240">
        <v>25</v>
      </c>
      <c r="D11" s="240"/>
      <c r="E11" s="240"/>
      <c r="F11" s="240"/>
      <c r="G11" s="240"/>
      <c r="H11" s="240"/>
      <c r="I11" s="240"/>
      <c r="J11" s="240"/>
      <c r="K11" s="240"/>
      <c r="L11" s="356" t="s">
        <v>531</v>
      </c>
      <c r="M11" s="240"/>
      <c r="N11" s="240"/>
      <c r="O11" s="240"/>
      <c r="P11" s="240"/>
      <c r="Q11" s="240"/>
      <c r="S11" s="354" t="s">
        <v>1029</v>
      </c>
      <c r="T11" s="493" t="s">
        <v>3084</v>
      </c>
      <c r="U11" s="548">
        <v>15</v>
      </c>
      <c r="V11" s="526"/>
      <c r="W11" s="526"/>
      <c r="X11" s="526"/>
      <c r="Y11" s="526"/>
      <c r="Z11" s="526"/>
      <c r="AA11" s="526"/>
      <c r="AB11" s="526">
        <v>15</v>
      </c>
      <c r="AC11" s="526"/>
      <c r="AD11" s="526"/>
      <c r="AE11" s="526"/>
      <c r="AF11" s="526"/>
      <c r="AG11" s="356" t="s">
        <v>1751</v>
      </c>
      <c r="AH11" s="526">
        <f>SUM(U18:U20)</f>
        <v>26</v>
      </c>
      <c r="AJ11" s="224" t="s">
        <v>30</v>
      </c>
      <c r="AK11" s="521" t="s">
        <v>3080</v>
      </c>
      <c r="AL11" s="224">
        <v>2.1</v>
      </c>
      <c r="AM11" s="224" t="s">
        <v>2864</v>
      </c>
      <c r="AN11" s="520">
        <v>41017</v>
      </c>
      <c r="AV11" s="420">
        <v>232</v>
      </c>
      <c r="AW11" s="420" t="s">
        <v>28</v>
      </c>
      <c r="AX11" s="245" t="s">
        <v>2898</v>
      </c>
      <c r="AY11" s="420" t="s">
        <v>2899</v>
      </c>
      <c r="AZ11" s="420" t="s">
        <v>2896</v>
      </c>
      <c r="BA11" s="420" t="s">
        <v>2596</v>
      </c>
      <c r="BB11" s="210">
        <v>41013</v>
      </c>
      <c r="BD11" s="420">
        <v>763</v>
      </c>
      <c r="BE11" s="420" t="s">
        <v>20</v>
      </c>
      <c r="BF11" s="244" t="s">
        <v>1992</v>
      </c>
      <c r="BG11" s="243" t="s">
        <v>2913</v>
      </c>
      <c r="BH11" s="420" t="s">
        <v>2511</v>
      </c>
      <c r="BI11" s="344">
        <v>40925</v>
      </c>
      <c r="BJ11" s="237" t="s">
        <v>2912</v>
      </c>
    </row>
    <row r="12" spans="1:63" ht="15.75" thickBot="1">
      <c r="A12" s="319" t="s">
        <v>143</v>
      </c>
      <c r="B12" s="552" t="s">
        <v>2683</v>
      </c>
      <c r="C12" s="240">
        <v>7</v>
      </c>
      <c r="D12" s="240"/>
      <c r="E12" s="240"/>
      <c r="F12" s="240"/>
      <c r="G12" s="240"/>
      <c r="H12" s="240"/>
      <c r="I12" s="240"/>
      <c r="J12" s="240"/>
      <c r="K12" s="240"/>
      <c r="L12" s="240"/>
      <c r="M12" s="356" t="s">
        <v>531</v>
      </c>
      <c r="N12" s="240"/>
      <c r="O12" s="240"/>
      <c r="P12" s="240"/>
      <c r="Q12" s="240"/>
      <c r="S12" s="356" t="s">
        <v>147</v>
      </c>
      <c r="T12" s="366" t="s">
        <v>1795</v>
      </c>
      <c r="U12" s="548">
        <f>W12+X12+Y12+Z12+AA12+AB12+AD12+AC12</f>
        <v>1</v>
      </c>
      <c r="V12" s="526"/>
      <c r="W12" s="526"/>
      <c r="X12" s="526"/>
      <c r="Y12" s="526"/>
      <c r="Z12" s="526"/>
      <c r="AA12" s="526"/>
      <c r="AB12" s="526">
        <v>1</v>
      </c>
      <c r="AC12" s="526"/>
      <c r="AD12" s="526"/>
      <c r="AE12" s="526"/>
      <c r="AF12" s="526"/>
      <c r="AG12" s="356" t="s">
        <v>166</v>
      </c>
      <c r="AH12" s="526">
        <f>SUM(U21)</f>
        <v>46</v>
      </c>
      <c r="AJ12" s="224" t="s">
        <v>30</v>
      </c>
      <c r="AK12" s="521" t="s">
        <v>3081</v>
      </c>
      <c r="AL12" s="224">
        <v>10.199999999999999</v>
      </c>
      <c r="AM12" s="224" t="s">
        <v>2853</v>
      </c>
      <c r="AN12" s="520">
        <v>41015</v>
      </c>
      <c r="AV12" s="100">
        <v>233</v>
      </c>
      <c r="AW12" s="100" t="s">
        <v>28</v>
      </c>
      <c r="AX12" s="248" t="s">
        <v>2900</v>
      </c>
      <c r="AY12" s="549"/>
      <c r="AZ12" s="100" t="s">
        <v>2896</v>
      </c>
      <c r="BA12" s="100" t="s">
        <v>2901</v>
      </c>
      <c r="BB12" s="211">
        <v>41013</v>
      </c>
      <c r="BD12" s="420">
        <v>764</v>
      </c>
      <c r="BE12" s="420" t="s">
        <v>20</v>
      </c>
      <c r="BF12" s="244" t="s">
        <v>1547</v>
      </c>
      <c r="BG12" s="243" t="s">
        <v>1548</v>
      </c>
      <c r="BH12" s="420" t="s">
        <v>2511</v>
      </c>
      <c r="BI12" s="344">
        <v>40928</v>
      </c>
      <c r="BJ12" s="237" t="s">
        <v>2912</v>
      </c>
    </row>
    <row r="13" spans="1:63">
      <c r="A13" s="319" t="s">
        <v>143</v>
      </c>
      <c r="B13" s="552" t="s">
        <v>2888</v>
      </c>
      <c r="C13" s="240">
        <v>13</v>
      </c>
      <c r="D13" s="240"/>
      <c r="E13" s="240"/>
      <c r="F13" s="240"/>
      <c r="G13" s="240"/>
      <c r="H13" s="240"/>
      <c r="I13" s="240"/>
      <c r="J13" s="240"/>
      <c r="K13" s="240"/>
      <c r="L13" s="240"/>
      <c r="M13" s="356" t="s">
        <v>531</v>
      </c>
      <c r="N13" s="240"/>
      <c r="O13" s="240"/>
      <c r="P13" s="240"/>
      <c r="Q13" s="240"/>
      <c r="S13" s="356" t="s">
        <v>122</v>
      </c>
      <c r="T13" s="524" t="s">
        <v>3071</v>
      </c>
      <c r="U13" s="548">
        <f>W13+X13+Y13+Z13+AA13+AB13+AD17+AC17</f>
        <v>10</v>
      </c>
      <c r="V13" s="526"/>
      <c r="W13" s="526"/>
      <c r="X13" s="526"/>
      <c r="Y13" s="526"/>
      <c r="Z13" s="526"/>
      <c r="AA13" s="526"/>
      <c r="AB13" s="526">
        <v>10</v>
      </c>
      <c r="AC13" s="24"/>
      <c r="AD13" s="24"/>
      <c r="AE13" s="24"/>
      <c r="AF13" s="24"/>
      <c r="AG13" s="356" t="s">
        <v>95</v>
      </c>
      <c r="AH13" s="526">
        <f>SUM(U22:U29)</f>
        <v>297</v>
      </c>
      <c r="AJ13" s="224" t="s">
        <v>763</v>
      </c>
      <c r="AK13" s="521" t="s">
        <v>3078</v>
      </c>
      <c r="AL13" s="554">
        <v>1.37</v>
      </c>
      <c r="AM13" s="224" t="s">
        <v>2857</v>
      </c>
      <c r="AN13" s="520">
        <v>41015</v>
      </c>
      <c r="BD13" s="420">
        <v>765</v>
      </c>
      <c r="BE13" s="420" t="s">
        <v>2914</v>
      </c>
      <c r="BF13" s="244" t="s">
        <v>2915</v>
      </c>
      <c r="BG13" s="243" t="s">
        <v>2916</v>
      </c>
      <c r="BH13" s="420" t="s">
        <v>1871</v>
      </c>
      <c r="BI13" s="420" t="s">
        <v>2516</v>
      </c>
      <c r="BJ13" s="237"/>
    </row>
    <row r="14" spans="1:63">
      <c r="A14" s="319" t="s">
        <v>143</v>
      </c>
      <c r="B14" s="552" t="s">
        <v>2883</v>
      </c>
      <c r="C14" s="240">
        <v>6</v>
      </c>
      <c r="D14" s="240"/>
      <c r="E14" s="240"/>
      <c r="F14" s="240"/>
      <c r="G14" s="240"/>
      <c r="H14" s="240"/>
      <c r="I14" s="240"/>
      <c r="J14" s="240"/>
      <c r="K14" s="240"/>
      <c r="L14" s="356" t="s">
        <v>531</v>
      </c>
      <c r="M14" s="240"/>
      <c r="N14" s="240"/>
      <c r="O14" s="240"/>
      <c r="P14" s="240"/>
      <c r="Q14" s="240"/>
      <c r="S14" s="356" t="s">
        <v>122</v>
      </c>
      <c r="T14" s="524" t="s">
        <v>1796</v>
      </c>
      <c r="U14" s="548">
        <f>W14+X14+Y14+Z14+AA14+AB14+AD19+AC18</f>
        <v>3</v>
      </c>
      <c r="V14" s="526"/>
      <c r="W14" s="526"/>
      <c r="X14" s="526"/>
      <c r="Y14" s="526"/>
      <c r="Z14" s="526"/>
      <c r="AA14" s="526"/>
      <c r="AB14" s="526">
        <v>3</v>
      </c>
      <c r="AC14" s="24"/>
      <c r="AD14" s="24"/>
      <c r="AE14" s="24"/>
      <c r="AF14" s="24"/>
      <c r="AG14" s="529" t="s">
        <v>1577</v>
      </c>
      <c r="AH14" s="24">
        <f>SUM(U30:U32)</f>
        <v>28</v>
      </c>
      <c r="AJ14" s="224" t="s">
        <v>226</v>
      </c>
      <c r="AK14" s="225" t="s">
        <v>2225</v>
      </c>
      <c r="AL14" s="554">
        <v>1.65</v>
      </c>
      <c r="AM14" s="224" t="s">
        <v>2845</v>
      </c>
      <c r="AN14" s="520">
        <v>41013</v>
      </c>
      <c r="BD14" s="420">
        <v>766</v>
      </c>
      <c r="BE14" s="420" t="s">
        <v>158</v>
      </c>
      <c r="BF14" s="244" t="s">
        <v>1863</v>
      </c>
      <c r="BG14" s="243" t="s">
        <v>786</v>
      </c>
      <c r="BH14" s="420" t="s">
        <v>2917</v>
      </c>
      <c r="BI14" s="344">
        <v>40990</v>
      </c>
      <c r="BJ14" s="237"/>
    </row>
    <row r="15" spans="1:63">
      <c r="A15" s="240" t="s">
        <v>143</v>
      </c>
      <c r="B15" s="552" t="s">
        <v>2882</v>
      </c>
      <c r="C15" s="240">
        <v>9</v>
      </c>
      <c r="D15" s="240"/>
      <c r="E15" s="240"/>
      <c r="F15" s="240"/>
      <c r="G15" s="240"/>
      <c r="H15" s="240"/>
      <c r="I15" s="240"/>
      <c r="J15" s="224"/>
      <c r="K15" s="240"/>
      <c r="L15" s="356" t="s">
        <v>531</v>
      </c>
      <c r="M15" s="240"/>
      <c r="N15" s="240"/>
      <c r="O15" s="240"/>
      <c r="P15" s="240"/>
      <c r="Q15" s="240"/>
      <c r="S15" s="354" t="s">
        <v>401</v>
      </c>
      <c r="T15" s="548" t="s">
        <v>3075</v>
      </c>
      <c r="U15" s="548">
        <v>2</v>
      </c>
      <c r="V15" s="526"/>
      <c r="W15" s="526"/>
      <c r="X15" s="526"/>
      <c r="Y15" s="526"/>
      <c r="Z15" s="526"/>
      <c r="AA15" s="526"/>
      <c r="AB15" s="526">
        <v>2</v>
      </c>
      <c r="AC15" s="24"/>
      <c r="AD15" s="24"/>
      <c r="AE15" s="24"/>
      <c r="AF15" s="24"/>
      <c r="AG15" s="529" t="s">
        <v>8</v>
      </c>
      <c r="AH15" s="24">
        <f>SUM(U33)</f>
        <v>2</v>
      </c>
      <c r="AJ15" s="224" t="s">
        <v>226</v>
      </c>
      <c r="AK15" s="225" t="s">
        <v>2225</v>
      </c>
      <c r="AL15" s="554">
        <v>1.65</v>
      </c>
      <c r="AM15" s="224" t="s">
        <v>2847</v>
      </c>
      <c r="AN15" s="520">
        <v>41015</v>
      </c>
      <c r="BD15" s="420">
        <v>767</v>
      </c>
      <c r="BE15" s="420" t="s">
        <v>238</v>
      </c>
      <c r="BF15" s="244" t="s">
        <v>2918</v>
      </c>
      <c r="BG15" s="243" t="s">
        <v>2918</v>
      </c>
      <c r="BH15" s="420" t="s">
        <v>2442</v>
      </c>
      <c r="BI15" s="344">
        <v>40940</v>
      </c>
      <c r="BJ15" s="237"/>
    </row>
    <row r="16" spans="1:63" ht="15.75" thickBot="1">
      <c r="A16" s="561" t="s">
        <v>8</v>
      </c>
      <c r="B16" s="562" t="s">
        <v>2698</v>
      </c>
      <c r="C16" s="370">
        <v>1</v>
      </c>
      <c r="D16" s="370"/>
      <c r="E16" s="370"/>
      <c r="F16" s="370"/>
      <c r="G16" s="370"/>
      <c r="H16" s="370"/>
      <c r="I16" s="370"/>
      <c r="J16" s="370"/>
      <c r="K16" s="370"/>
      <c r="L16" s="370"/>
      <c r="M16" s="530" t="s">
        <v>531</v>
      </c>
      <c r="N16" s="370"/>
      <c r="O16" s="370"/>
      <c r="P16" s="240"/>
      <c r="Q16" s="240"/>
      <c r="S16" s="354" t="s">
        <v>401</v>
      </c>
      <c r="T16" s="84" t="s">
        <v>1391</v>
      </c>
      <c r="U16" s="548">
        <v>2</v>
      </c>
      <c r="V16" s="526"/>
      <c r="W16" s="526"/>
      <c r="X16" s="526"/>
      <c r="Y16" s="526"/>
      <c r="Z16" s="526">
        <v>2</v>
      </c>
      <c r="AA16" s="526"/>
      <c r="AB16" s="526"/>
      <c r="AC16" s="24"/>
      <c r="AD16" s="24"/>
      <c r="AE16" s="24"/>
      <c r="AF16" s="24"/>
      <c r="AG16" s="529" t="s">
        <v>101</v>
      </c>
      <c r="AH16" s="24">
        <f>SUM(U34)</f>
        <v>21</v>
      </c>
      <c r="AJ16" s="224" t="s">
        <v>226</v>
      </c>
      <c r="AK16" s="225" t="s">
        <v>2106</v>
      </c>
      <c r="AL16" s="554">
        <v>1.46</v>
      </c>
      <c r="AM16" s="224" t="s">
        <v>2840</v>
      </c>
      <c r="AN16" s="520">
        <v>41009</v>
      </c>
      <c r="BD16" s="420">
        <v>768</v>
      </c>
      <c r="BE16" s="420" t="s">
        <v>613</v>
      </c>
      <c r="BF16" s="244" t="s">
        <v>826</v>
      </c>
      <c r="BG16" s="566" t="s">
        <v>827</v>
      </c>
      <c r="BH16" s="420" t="s">
        <v>2511</v>
      </c>
      <c r="BI16" s="420" t="s">
        <v>2516</v>
      </c>
      <c r="BJ16" s="237" t="s">
        <v>2912</v>
      </c>
    </row>
    <row r="17" spans="1:62">
      <c r="C17">
        <f>SUM(C3:C16)</f>
        <v>104</v>
      </c>
      <c r="S17" s="354" t="s">
        <v>2068</v>
      </c>
      <c r="T17" s="84" t="s">
        <v>2302</v>
      </c>
      <c r="U17" s="548">
        <v>32</v>
      </c>
      <c r="V17" s="526"/>
      <c r="W17" s="526"/>
      <c r="X17" s="526"/>
      <c r="Y17" s="526"/>
      <c r="Z17" s="526"/>
      <c r="AA17" s="526"/>
      <c r="AB17" s="526">
        <v>32</v>
      </c>
      <c r="AC17" s="526"/>
      <c r="AD17" s="526"/>
      <c r="AE17" s="526"/>
      <c r="AF17" s="526"/>
      <c r="AG17" s="529" t="s">
        <v>161</v>
      </c>
      <c r="AH17" s="24">
        <f>SUM(U35)</f>
        <v>13</v>
      </c>
      <c r="AJ17" s="224" t="s">
        <v>226</v>
      </c>
      <c r="AK17" s="225" t="s">
        <v>2106</v>
      </c>
      <c r="AL17" s="553">
        <v>2.2999999999999998</v>
      </c>
      <c r="AM17" s="224" t="s">
        <v>2851</v>
      </c>
      <c r="AN17" s="520">
        <v>41015</v>
      </c>
      <c r="BD17" s="420">
        <v>769</v>
      </c>
      <c r="BE17" s="420" t="s">
        <v>153</v>
      </c>
      <c r="BF17" s="244" t="s">
        <v>2919</v>
      </c>
      <c r="BG17" s="243" t="s">
        <v>2504</v>
      </c>
      <c r="BH17" s="420" t="s">
        <v>2917</v>
      </c>
      <c r="BI17" s="420" t="s">
        <v>2516</v>
      </c>
      <c r="BJ17" s="237"/>
    </row>
    <row r="18" spans="1:62">
      <c r="S18" s="356" t="s">
        <v>1751</v>
      </c>
      <c r="T18" s="367" t="s">
        <v>1798</v>
      </c>
      <c r="U18" s="548">
        <v>8</v>
      </c>
      <c r="V18" s="526"/>
      <c r="W18" s="526"/>
      <c r="X18" s="526"/>
      <c r="Y18" s="526"/>
      <c r="Z18" s="526"/>
      <c r="AA18" s="526"/>
      <c r="AB18" s="526">
        <v>8</v>
      </c>
      <c r="AC18" s="526"/>
      <c r="AD18" s="526"/>
      <c r="AE18" s="526"/>
      <c r="AF18" s="526"/>
      <c r="AG18" s="529" t="s">
        <v>123</v>
      </c>
      <c r="AH18" s="24">
        <f>SUM(U36)</f>
        <v>1</v>
      </c>
      <c r="AJ18" s="224" t="s">
        <v>273</v>
      </c>
      <c r="AK18" s="521" t="s">
        <v>2854</v>
      </c>
      <c r="AL18" s="224">
        <v>0.57999999999999996</v>
      </c>
      <c r="AM18" s="224" t="s">
        <v>2856</v>
      </c>
      <c r="AN18" s="520">
        <v>41015</v>
      </c>
      <c r="BD18" s="420">
        <v>770</v>
      </c>
      <c r="BE18" s="420" t="s">
        <v>158</v>
      </c>
      <c r="BF18" s="244" t="s">
        <v>159</v>
      </c>
      <c r="BG18" s="243" t="s">
        <v>2920</v>
      </c>
      <c r="BH18" s="420" t="s">
        <v>2917</v>
      </c>
      <c r="BI18" s="344">
        <v>40865</v>
      </c>
      <c r="BJ18" s="237"/>
    </row>
    <row r="19" spans="1:62" ht="15.75" thickBot="1">
      <c r="A19" s="24"/>
      <c r="B19" s="24"/>
      <c r="S19" s="356" t="s">
        <v>1751</v>
      </c>
      <c r="T19" s="367" t="s">
        <v>3076</v>
      </c>
      <c r="U19" s="548">
        <v>1</v>
      </c>
      <c r="V19" s="526"/>
      <c r="W19" s="526"/>
      <c r="X19" s="526"/>
      <c r="Y19" s="526"/>
      <c r="Z19" s="526"/>
      <c r="AA19" s="526"/>
      <c r="AB19" s="526">
        <v>1</v>
      </c>
      <c r="AC19" s="24"/>
      <c r="AD19" s="526"/>
      <c r="AE19" s="526"/>
      <c r="AF19" s="526"/>
      <c r="AG19" s="404" t="s">
        <v>97</v>
      </c>
      <c r="AH19" s="87">
        <f>SUM(U37:U40)</f>
        <v>62</v>
      </c>
      <c r="AJ19" s="224" t="s">
        <v>24</v>
      </c>
      <c r="AK19" s="225" t="s">
        <v>1500</v>
      </c>
      <c r="AL19" s="553">
        <v>0.9</v>
      </c>
      <c r="AM19" s="224" t="s">
        <v>2846</v>
      </c>
      <c r="AN19" s="520">
        <v>41013</v>
      </c>
      <c r="BD19" s="420">
        <v>771</v>
      </c>
      <c r="BE19" s="420" t="s">
        <v>158</v>
      </c>
      <c r="BF19" s="244" t="s">
        <v>1863</v>
      </c>
      <c r="BG19" s="243" t="s">
        <v>786</v>
      </c>
      <c r="BH19" s="420" t="s">
        <v>2917</v>
      </c>
      <c r="BI19" s="344">
        <v>40940</v>
      </c>
      <c r="BJ19" s="237"/>
    </row>
    <row r="20" spans="1:62" ht="15.75">
      <c r="A20" s="24"/>
      <c r="B20" s="24"/>
      <c r="S20" s="356" t="s">
        <v>1751</v>
      </c>
      <c r="T20" s="367" t="s">
        <v>3077</v>
      </c>
      <c r="U20" s="548">
        <v>17</v>
      </c>
      <c r="V20" s="526"/>
      <c r="W20" s="526"/>
      <c r="X20" s="526"/>
      <c r="Y20" s="526"/>
      <c r="Z20" s="526"/>
      <c r="AA20" s="526"/>
      <c r="AB20" s="526">
        <v>17</v>
      </c>
      <c r="AC20" s="526"/>
      <c r="AD20" s="526"/>
      <c r="AE20" s="526"/>
      <c r="AF20" s="526"/>
      <c r="AG20" s="567" t="s">
        <v>671</v>
      </c>
      <c r="AH20" s="568">
        <f>SUM(AH3:AH19)</f>
        <v>674</v>
      </c>
      <c r="AJ20" s="224" t="s">
        <v>24</v>
      </c>
      <c r="AK20" s="521" t="s">
        <v>3082</v>
      </c>
      <c r="AL20" s="224">
        <v>0.1</v>
      </c>
      <c r="AM20" s="224" t="s">
        <v>2862</v>
      </c>
      <c r="AN20" s="520">
        <v>41017</v>
      </c>
      <c r="BD20" s="420">
        <v>772</v>
      </c>
      <c r="BE20" s="420" t="s">
        <v>95</v>
      </c>
      <c r="BF20" s="244" t="s">
        <v>2217</v>
      </c>
      <c r="BG20" s="243" t="s">
        <v>2549</v>
      </c>
      <c r="BH20" s="420" t="s">
        <v>1371</v>
      </c>
      <c r="BI20" s="420" t="s">
        <v>2516</v>
      </c>
      <c r="BJ20" s="237"/>
    </row>
    <row r="21" spans="1:62">
      <c r="A21" s="24"/>
      <c r="B21" s="24"/>
      <c r="S21" s="356" t="s">
        <v>166</v>
      </c>
      <c r="T21" s="524" t="s">
        <v>2652</v>
      </c>
      <c r="U21" s="548">
        <v>46</v>
      </c>
      <c r="V21" s="526"/>
      <c r="W21" s="526"/>
      <c r="X21" s="526"/>
      <c r="Y21" s="526"/>
      <c r="Z21" s="526"/>
      <c r="AA21" s="526"/>
      <c r="AB21" s="526">
        <v>46</v>
      </c>
      <c r="AC21" s="526"/>
      <c r="AD21" s="526"/>
      <c r="AE21" s="526"/>
      <c r="AF21" s="526"/>
      <c r="AG21" s="526"/>
      <c r="AH21" s="526"/>
      <c r="AJ21" s="224" t="s">
        <v>28</v>
      </c>
      <c r="AK21" s="225" t="s">
        <v>2878</v>
      </c>
      <c r="AL21" s="554">
        <v>1.1399999999999999</v>
      </c>
      <c r="AM21" s="224" t="s">
        <v>2844</v>
      </c>
      <c r="AN21" s="520">
        <v>41013</v>
      </c>
      <c r="BD21" s="420">
        <v>773</v>
      </c>
      <c r="BE21" s="420" t="s">
        <v>137</v>
      </c>
      <c r="BF21" s="244" t="s">
        <v>2588</v>
      </c>
      <c r="BG21" s="243" t="s">
        <v>2589</v>
      </c>
      <c r="BH21" s="420" t="s">
        <v>2511</v>
      </c>
      <c r="BI21" s="344">
        <v>40949</v>
      </c>
      <c r="BJ21" s="237" t="s">
        <v>2912</v>
      </c>
    </row>
    <row r="22" spans="1:62">
      <c r="A22" s="24"/>
      <c r="B22" s="24"/>
      <c r="S22" s="356" t="s">
        <v>95</v>
      </c>
      <c r="T22" s="506" t="s">
        <v>2537</v>
      </c>
      <c r="U22" s="548">
        <v>7</v>
      </c>
      <c r="V22" s="526"/>
      <c r="W22" s="526"/>
      <c r="X22" s="526"/>
      <c r="Y22" s="526"/>
      <c r="Z22" s="526"/>
      <c r="AA22" s="526"/>
      <c r="AB22" s="526">
        <v>7</v>
      </c>
      <c r="AC22" s="526"/>
      <c r="AD22" s="526"/>
      <c r="AE22" s="526"/>
      <c r="AF22" s="526"/>
      <c r="AG22" s="526"/>
      <c r="AH22" s="24"/>
      <c r="AJ22" s="224" t="s">
        <v>28</v>
      </c>
      <c r="AK22" s="225" t="s">
        <v>1501</v>
      </c>
      <c r="AL22" s="554">
        <v>5.74</v>
      </c>
      <c r="AM22" s="224" t="s">
        <v>2867</v>
      </c>
      <c r="AN22" s="520">
        <v>41019</v>
      </c>
      <c r="BD22" s="420">
        <v>774</v>
      </c>
      <c r="BE22" s="420" t="s">
        <v>401</v>
      </c>
      <c r="BF22" s="244" t="s">
        <v>2221</v>
      </c>
      <c r="BG22" s="243" t="s">
        <v>2921</v>
      </c>
      <c r="BH22" s="420" t="s">
        <v>1371</v>
      </c>
      <c r="BI22" s="344">
        <v>40899</v>
      </c>
      <c r="BJ22" s="237"/>
    </row>
    <row r="23" spans="1:62">
      <c r="A23" s="24"/>
      <c r="B23" s="24"/>
      <c r="S23" s="356" t="s">
        <v>95</v>
      </c>
      <c r="T23" s="506" t="s">
        <v>2538</v>
      </c>
      <c r="U23" s="548">
        <v>65</v>
      </c>
      <c r="V23" s="526"/>
      <c r="W23" s="526"/>
      <c r="X23" s="526"/>
      <c r="Y23" s="526"/>
      <c r="Z23" s="526"/>
      <c r="AA23" s="526"/>
      <c r="AB23" s="526">
        <v>43</v>
      </c>
      <c r="AC23" s="526"/>
      <c r="AD23" s="526">
        <v>22</v>
      </c>
      <c r="AE23" s="526"/>
      <c r="AF23" s="526"/>
      <c r="AG23" s="526"/>
      <c r="AH23" s="24"/>
      <c r="AJ23" s="224" t="s">
        <v>28</v>
      </c>
      <c r="AK23" s="225" t="s">
        <v>1501</v>
      </c>
      <c r="AL23" s="554">
        <v>5.05</v>
      </c>
      <c r="AM23" s="224" t="s">
        <v>2874</v>
      </c>
      <c r="AN23" s="520">
        <v>41023</v>
      </c>
      <c r="BD23" s="420">
        <v>775</v>
      </c>
      <c r="BE23" s="420" t="s">
        <v>1375</v>
      </c>
      <c r="BF23" s="244" t="s">
        <v>2922</v>
      </c>
      <c r="BG23" s="243" t="s">
        <v>2563</v>
      </c>
      <c r="BH23" s="420" t="s">
        <v>1371</v>
      </c>
      <c r="BI23" s="344">
        <v>40911</v>
      </c>
      <c r="BJ23" s="237"/>
    </row>
    <row r="24" spans="1:62">
      <c r="A24" s="24"/>
      <c r="B24" s="24"/>
      <c r="S24" s="356" t="s">
        <v>95</v>
      </c>
      <c r="T24" s="492" t="s">
        <v>3072</v>
      </c>
      <c r="U24" s="548">
        <f t="shared" ref="U24:U36" si="0">W24+X24+Y24+Z24+AA24+AB24+AD24+AC24</f>
        <v>10</v>
      </c>
      <c r="V24" s="526"/>
      <c r="W24" s="526"/>
      <c r="X24" s="526"/>
      <c r="Y24" s="526">
        <v>10</v>
      </c>
      <c r="Z24" s="526"/>
      <c r="AA24" s="526"/>
      <c r="AB24" s="526"/>
      <c r="AC24" s="526"/>
      <c r="AD24" s="526"/>
      <c r="AE24" s="526"/>
      <c r="AF24" s="526"/>
      <c r="AG24" s="24"/>
      <c r="AH24" s="24"/>
      <c r="AJ24" s="224" t="s">
        <v>28</v>
      </c>
      <c r="AK24" s="225" t="s">
        <v>2880</v>
      </c>
      <c r="AL24" s="224">
        <v>2</v>
      </c>
      <c r="AM24" s="224" t="s">
        <v>2865</v>
      </c>
      <c r="AN24" s="520">
        <v>41018</v>
      </c>
      <c r="BD24" s="420">
        <v>776</v>
      </c>
      <c r="BE24" s="420" t="s">
        <v>10</v>
      </c>
      <c r="BF24" s="244" t="s">
        <v>2222</v>
      </c>
      <c r="BG24" s="243" t="s">
        <v>2478</v>
      </c>
      <c r="BH24" s="420" t="s">
        <v>1371</v>
      </c>
      <c r="BI24" s="344">
        <v>40911</v>
      </c>
      <c r="BJ24" s="237"/>
    </row>
    <row r="25" spans="1:62">
      <c r="S25" s="356" t="s">
        <v>95</v>
      </c>
      <c r="T25" s="524" t="s">
        <v>2539</v>
      </c>
      <c r="U25" s="548">
        <f t="shared" si="0"/>
        <v>39</v>
      </c>
      <c r="V25" s="526"/>
      <c r="W25" s="526"/>
      <c r="X25" s="526"/>
      <c r="Y25" s="526"/>
      <c r="Z25" s="526"/>
      <c r="AA25" s="526"/>
      <c r="AB25" s="526">
        <v>35</v>
      </c>
      <c r="AC25" s="526"/>
      <c r="AD25" s="526">
        <v>4</v>
      </c>
      <c r="AE25" s="526"/>
      <c r="AF25" s="526"/>
      <c r="AG25" s="24"/>
      <c r="AH25" s="24"/>
      <c r="AJ25" s="224" t="s">
        <v>28</v>
      </c>
      <c r="AK25" s="521" t="s">
        <v>3079</v>
      </c>
      <c r="AL25" s="554">
        <v>1.43</v>
      </c>
      <c r="AM25" s="224" t="s">
        <v>2843</v>
      </c>
      <c r="AN25" s="520">
        <v>41013</v>
      </c>
      <c r="BD25" s="420">
        <v>777</v>
      </c>
      <c r="BE25" s="420" t="s">
        <v>1375</v>
      </c>
      <c r="BF25" s="244" t="s">
        <v>2923</v>
      </c>
      <c r="BG25" s="243" t="s">
        <v>1379</v>
      </c>
      <c r="BH25" s="420" t="s">
        <v>1371</v>
      </c>
      <c r="BI25" s="344">
        <v>40994</v>
      </c>
      <c r="BJ25" s="237"/>
    </row>
    <row r="26" spans="1:62">
      <c r="S26" s="356" t="s">
        <v>95</v>
      </c>
      <c r="T26" s="492" t="s">
        <v>3073</v>
      </c>
      <c r="U26" s="548">
        <f t="shared" si="0"/>
        <v>18</v>
      </c>
      <c r="V26" s="526"/>
      <c r="W26" s="526"/>
      <c r="X26" s="526"/>
      <c r="Y26" s="526"/>
      <c r="Z26" s="526"/>
      <c r="AA26" s="526"/>
      <c r="AB26" s="526">
        <v>18</v>
      </c>
      <c r="AC26" s="526"/>
      <c r="AD26" s="526"/>
      <c r="AE26" s="526"/>
      <c r="AF26" s="526"/>
      <c r="AG26" s="24"/>
      <c r="AH26" s="526"/>
      <c r="AJ26" s="224" t="s">
        <v>28</v>
      </c>
      <c r="AK26" s="521" t="s">
        <v>3079</v>
      </c>
      <c r="AL26" s="224">
        <v>0.28999999999999998</v>
      </c>
      <c r="AM26" s="224" t="s">
        <v>2868</v>
      </c>
      <c r="AN26" s="520">
        <v>41019</v>
      </c>
      <c r="BD26" s="420">
        <v>778</v>
      </c>
      <c r="BE26" s="420" t="s">
        <v>171</v>
      </c>
      <c r="BF26" s="244" t="s">
        <v>407</v>
      </c>
      <c r="BG26" s="243" t="s">
        <v>795</v>
      </c>
      <c r="BH26" s="420" t="s">
        <v>1371</v>
      </c>
      <c r="BI26" s="344">
        <v>40984</v>
      </c>
      <c r="BJ26" s="237"/>
    </row>
    <row r="27" spans="1:62">
      <c r="S27" s="356" t="s">
        <v>95</v>
      </c>
      <c r="T27" s="524" t="s">
        <v>2540</v>
      </c>
      <c r="U27" s="548">
        <f t="shared" si="0"/>
        <v>33</v>
      </c>
      <c r="V27" s="526"/>
      <c r="W27" s="526"/>
      <c r="X27" s="526"/>
      <c r="Y27" s="526"/>
      <c r="Z27" s="526"/>
      <c r="AA27" s="526"/>
      <c r="AB27" s="526">
        <v>33</v>
      </c>
      <c r="AC27" s="526"/>
      <c r="AD27" s="526"/>
      <c r="AE27" s="526"/>
      <c r="AF27" s="526"/>
      <c r="AG27" s="24"/>
      <c r="AH27" s="526"/>
      <c r="AJ27" s="224" t="s">
        <v>1103</v>
      </c>
      <c r="AK27" s="224" t="s">
        <v>2425</v>
      </c>
      <c r="AL27" s="553">
        <v>0.28000000000000003</v>
      </c>
      <c r="AM27" s="224" t="s">
        <v>2837</v>
      </c>
      <c r="AN27" s="520">
        <v>41008</v>
      </c>
      <c r="BD27" s="420">
        <v>779</v>
      </c>
      <c r="BE27" s="420" t="s">
        <v>24</v>
      </c>
      <c r="BF27" s="244" t="s">
        <v>1847</v>
      </c>
      <c r="BG27" s="243" t="s">
        <v>1848</v>
      </c>
      <c r="BH27" s="420" t="s">
        <v>2924</v>
      </c>
      <c r="BI27" s="344">
        <v>40984</v>
      </c>
      <c r="BJ27" s="237"/>
    </row>
    <row r="28" spans="1:62">
      <c r="S28" s="356" t="s">
        <v>95</v>
      </c>
      <c r="T28" s="524" t="s">
        <v>2541</v>
      </c>
      <c r="U28" s="548">
        <f t="shared" si="0"/>
        <v>85</v>
      </c>
      <c r="V28" s="526"/>
      <c r="W28" s="526"/>
      <c r="X28" s="526"/>
      <c r="Y28" s="526"/>
      <c r="Z28" s="526"/>
      <c r="AA28" s="526"/>
      <c r="AB28" s="526">
        <v>83</v>
      </c>
      <c r="AC28" s="526"/>
      <c r="AD28" s="526">
        <v>2</v>
      </c>
      <c r="AE28" s="526"/>
      <c r="AF28" s="526"/>
      <c r="AG28" s="24"/>
      <c r="AH28" s="526"/>
      <c r="AJ28" s="224" t="s">
        <v>151</v>
      </c>
      <c r="AK28" s="521" t="s">
        <v>2858</v>
      </c>
      <c r="AL28" s="554">
        <v>2.4300000000000002</v>
      </c>
      <c r="AM28" s="224" t="s">
        <v>2859</v>
      </c>
      <c r="AN28" s="520">
        <v>41017</v>
      </c>
      <c r="BD28" s="420">
        <v>780</v>
      </c>
      <c r="BE28" s="420" t="s">
        <v>28</v>
      </c>
      <c r="BF28" s="244" t="s">
        <v>2064</v>
      </c>
      <c r="BG28" s="243" t="s">
        <v>1098</v>
      </c>
      <c r="BH28" s="420" t="s">
        <v>1928</v>
      </c>
      <c r="BI28" s="343">
        <v>40940</v>
      </c>
      <c r="BJ28" s="237" t="s">
        <v>2912</v>
      </c>
    </row>
    <row r="29" spans="1:62">
      <c r="S29" s="529" t="s">
        <v>95</v>
      </c>
      <c r="T29" s="366" t="s">
        <v>2542</v>
      </c>
      <c r="U29" s="271">
        <f t="shared" si="0"/>
        <v>40</v>
      </c>
      <c r="V29" s="528"/>
      <c r="W29" s="528"/>
      <c r="X29" s="528"/>
      <c r="Y29" s="528"/>
      <c r="Z29" s="528"/>
      <c r="AA29" s="528"/>
      <c r="AB29" s="528">
        <v>40</v>
      </c>
      <c r="AC29" s="528"/>
      <c r="AD29" s="528"/>
      <c r="AE29" s="526"/>
      <c r="AF29" s="526"/>
      <c r="AG29" s="24"/>
      <c r="AH29" s="526"/>
      <c r="AJ29" s="224" t="s">
        <v>171</v>
      </c>
      <c r="AK29" s="521" t="s">
        <v>2870</v>
      </c>
      <c r="AL29" s="224">
        <v>0.55000000000000004</v>
      </c>
      <c r="AM29" s="224" t="s">
        <v>2871</v>
      </c>
      <c r="AN29" s="520">
        <v>41019</v>
      </c>
      <c r="BD29" s="420">
        <v>781</v>
      </c>
      <c r="BE29" s="420" t="s">
        <v>143</v>
      </c>
      <c r="BF29" s="244" t="s">
        <v>91</v>
      </c>
      <c r="BG29" s="243" t="s">
        <v>2925</v>
      </c>
      <c r="BH29" s="420" t="s">
        <v>1394</v>
      </c>
      <c r="BI29" s="344">
        <v>40994</v>
      </c>
      <c r="BJ29" s="237" t="s">
        <v>2418</v>
      </c>
    </row>
    <row r="30" spans="1:62">
      <c r="S30" s="529" t="s">
        <v>1577</v>
      </c>
      <c r="T30" s="366" t="s">
        <v>1810</v>
      </c>
      <c r="U30" s="271">
        <f t="shared" si="0"/>
        <v>1</v>
      </c>
      <c r="V30" s="528"/>
      <c r="W30" s="528"/>
      <c r="X30" s="528"/>
      <c r="Y30" s="528"/>
      <c r="Z30" s="528"/>
      <c r="AA30" s="528"/>
      <c r="AB30" s="528">
        <v>1</v>
      </c>
      <c r="AC30" s="528"/>
      <c r="AD30" s="528"/>
      <c r="AE30" s="526"/>
      <c r="AF30" s="526"/>
      <c r="AG30" s="24"/>
      <c r="AH30" s="526"/>
      <c r="AJ30" s="224" t="s">
        <v>1468</v>
      </c>
      <c r="AK30" s="225" t="s">
        <v>2082</v>
      </c>
      <c r="AL30" s="554">
        <v>1.83</v>
      </c>
      <c r="AM30" s="224" t="s">
        <v>2876</v>
      </c>
      <c r="AN30" s="520">
        <v>41023</v>
      </c>
      <c r="BD30" s="420">
        <v>782</v>
      </c>
      <c r="BE30" s="420" t="s">
        <v>28</v>
      </c>
      <c r="BF30" s="244" t="s">
        <v>2926</v>
      </c>
      <c r="BG30" s="243" t="s">
        <v>2927</v>
      </c>
      <c r="BH30" s="420" t="s">
        <v>1928</v>
      </c>
      <c r="BI30" s="344">
        <v>40997</v>
      </c>
      <c r="BJ30" s="237" t="s">
        <v>2912</v>
      </c>
    </row>
    <row r="31" spans="1:62">
      <c r="S31" s="529" t="s">
        <v>1577</v>
      </c>
      <c r="T31" s="366" t="s">
        <v>1792</v>
      </c>
      <c r="U31" s="271">
        <f t="shared" si="0"/>
        <v>19</v>
      </c>
      <c r="V31" s="528"/>
      <c r="W31" s="528"/>
      <c r="X31" s="528"/>
      <c r="Y31" s="528"/>
      <c r="Z31" s="528"/>
      <c r="AA31" s="528"/>
      <c r="AB31" s="528">
        <v>19</v>
      </c>
      <c r="AC31" s="528"/>
      <c r="AD31" s="528"/>
      <c r="AE31" s="526"/>
      <c r="AF31" s="24"/>
      <c r="AG31" s="24"/>
      <c r="AH31" s="526"/>
      <c r="AJ31" s="224" t="s">
        <v>137</v>
      </c>
      <c r="AK31" s="521" t="s">
        <v>137</v>
      </c>
      <c r="AL31" s="554">
        <v>1.2</v>
      </c>
      <c r="AM31" s="224" t="s">
        <v>2839</v>
      </c>
      <c r="AN31" s="520">
        <v>41008</v>
      </c>
      <c r="BD31" s="420">
        <v>783</v>
      </c>
      <c r="BE31" s="420" t="s">
        <v>1428</v>
      </c>
      <c r="BF31" s="244" t="s">
        <v>820</v>
      </c>
      <c r="BG31" s="243" t="s">
        <v>1125</v>
      </c>
      <c r="BH31" s="420" t="s">
        <v>1397</v>
      </c>
      <c r="BI31" s="420" t="s">
        <v>2516</v>
      </c>
      <c r="BJ31" s="237" t="s">
        <v>2418</v>
      </c>
    </row>
    <row r="32" spans="1:62">
      <c r="S32" s="529" t="s">
        <v>1577</v>
      </c>
      <c r="T32" s="366" t="s">
        <v>3064</v>
      </c>
      <c r="U32" s="271">
        <f t="shared" si="0"/>
        <v>8</v>
      </c>
      <c r="V32" s="528"/>
      <c r="W32" s="528"/>
      <c r="X32" s="528"/>
      <c r="Y32" s="528"/>
      <c r="Z32" s="528"/>
      <c r="AA32" s="528"/>
      <c r="AB32" s="528">
        <v>8</v>
      </c>
      <c r="AC32" s="528"/>
      <c r="AD32" s="528"/>
      <c r="AE32" s="526"/>
      <c r="AF32" s="526"/>
      <c r="AG32" s="24"/>
      <c r="AH32" s="526"/>
      <c r="AJ32" s="224" t="s">
        <v>114</v>
      </c>
      <c r="AK32" s="555" t="s">
        <v>2879</v>
      </c>
      <c r="AL32" s="554" t="s">
        <v>2848</v>
      </c>
      <c r="AM32" s="224" t="s">
        <v>2849</v>
      </c>
      <c r="AN32" s="520">
        <v>41015</v>
      </c>
      <c r="BD32" s="420">
        <v>784</v>
      </c>
      <c r="BE32" s="420" t="s">
        <v>28</v>
      </c>
      <c r="BF32" s="244" t="s">
        <v>2820</v>
      </c>
      <c r="BG32" s="243" t="s">
        <v>2928</v>
      </c>
      <c r="BH32" s="420" t="s">
        <v>1928</v>
      </c>
      <c r="BI32" s="420" t="s">
        <v>2516</v>
      </c>
      <c r="BJ32" s="237"/>
    </row>
    <row r="33" spans="19:62">
      <c r="S33" s="544" t="s">
        <v>8</v>
      </c>
      <c r="T33" s="492" t="s">
        <v>3065</v>
      </c>
      <c r="U33" s="271">
        <f t="shared" si="0"/>
        <v>2</v>
      </c>
      <c r="V33" s="528"/>
      <c r="W33" s="528"/>
      <c r="X33" s="528"/>
      <c r="Y33" s="528"/>
      <c r="Z33" s="528"/>
      <c r="AA33" s="528"/>
      <c r="AB33" s="528"/>
      <c r="AC33" s="528"/>
      <c r="AD33" s="528">
        <v>2</v>
      </c>
      <c r="AE33" s="526"/>
      <c r="AF33" s="526"/>
      <c r="AG33" s="24"/>
      <c r="AH33" s="526"/>
      <c r="AJ33" s="224" t="s">
        <v>114</v>
      </c>
      <c r="AK33" s="555" t="s">
        <v>2879</v>
      </c>
      <c r="AL33" s="554">
        <v>1.7</v>
      </c>
      <c r="AM33" s="224" t="s">
        <v>2869</v>
      </c>
      <c r="AN33" s="520">
        <v>41019</v>
      </c>
      <c r="BD33" s="420">
        <v>785</v>
      </c>
      <c r="BE33" s="420" t="s">
        <v>95</v>
      </c>
      <c r="BF33" s="244" t="s">
        <v>2524</v>
      </c>
      <c r="BG33" s="243" t="s">
        <v>2929</v>
      </c>
      <c r="BH33" s="420" t="s">
        <v>1371</v>
      </c>
      <c r="BI33" s="344">
        <v>40994</v>
      </c>
      <c r="BJ33" s="237"/>
    </row>
    <row r="34" spans="19:62" ht="15.75" thickBot="1">
      <c r="S34" s="529" t="s">
        <v>101</v>
      </c>
      <c r="T34" s="253" t="s">
        <v>3068</v>
      </c>
      <c r="U34" s="271">
        <f t="shared" si="0"/>
        <v>21</v>
      </c>
      <c r="V34" s="528"/>
      <c r="W34" s="528"/>
      <c r="X34" s="528"/>
      <c r="Y34" s="528">
        <v>14</v>
      </c>
      <c r="Z34" s="528"/>
      <c r="AA34" s="528"/>
      <c r="AB34" s="528">
        <v>7</v>
      </c>
      <c r="AC34" s="528"/>
      <c r="AD34" s="528"/>
      <c r="AE34" s="526"/>
      <c r="AF34" s="526"/>
      <c r="AG34" s="24"/>
      <c r="AH34" s="24"/>
      <c r="AJ34" s="549" t="s">
        <v>249</v>
      </c>
      <c r="AK34" s="97" t="s">
        <v>2872</v>
      </c>
      <c r="AL34" s="549">
        <v>0.27</v>
      </c>
      <c r="AM34" s="549" t="s">
        <v>2873</v>
      </c>
      <c r="AN34" s="211">
        <v>41019</v>
      </c>
      <c r="BD34" s="420">
        <v>786</v>
      </c>
      <c r="BE34" s="420" t="s">
        <v>147</v>
      </c>
      <c r="BF34" s="244" t="s">
        <v>2930</v>
      </c>
      <c r="BG34" s="243" t="s">
        <v>2931</v>
      </c>
      <c r="BH34" s="420" t="s">
        <v>2932</v>
      </c>
      <c r="BI34" s="344">
        <v>40994</v>
      </c>
      <c r="BJ34" s="237"/>
    </row>
    <row r="35" spans="19:62">
      <c r="S35" s="529" t="s">
        <v>161</v>
      </c>
      <c r="T35" s="366" t="s">
        <v>3069</v>
      </c>
      <c r="U35" s="271">
        <f t="shared" si="0"/>
        <v>13</v>
      </c>
      <c r="V35" s="528"/>
      <c r="W35" s="528"/>
      <c r="X35" s="528"/>
      <c r="Y35" s="528"/>
      <c r="Z35" s="528"/>
      <c r="AA35" s="528"/>
      <c r="AB35" s="528">
        <v>2</v>
      </c>
      <c r="AC35" s="528"/>
      <c r="AD35" s="528">
        <v>11</v>
      </c>
      <c r="AE35" s="527"/>
      <c r="AF35" s="526"/>
      <c r="AG35" s="24"/>
      <c r="AH35" s="24"/>
      <c r="AL35" s="24">
        <f>SUM(AL3:AL34)</f>
        <v>56.675000000000004</v>
      </c>
      <c r="BD35" s="420">
        <v>787</v>
      </c>
      <c r="BE35" s="420" t="s">
        <v>106</v>
      </c>
      <c r="BF35" s="244" t="s">
        <v>2933</v>
      </c>
      <c r="BG35" s="243" t="s">
        <v>2934</v>
      </c>
      <c r="BH35" s="420" t="s">
        <v>2932</v>
      </c>
      <c r="BI35" s="344">
        <v>40994</v>
      </c>
      <c r="BJ35" s="237"/>
    </row>
    <row r="36" spans="19:62">
      <c r="S36" s="529" t="s">
        <v>123</v>
      </c>
      <c r="T36" s="521" t="s">
        <v>3066</v>
      </c>
      <c r="U36" s="271">
        <f t="shared" si="0"/>
        <v>1</v>
      </c>
      <c r="V36" s="528"/>
      <c r="W36" s="528"/>
      <c r="X36" s="528"/>
      <c r="Y36" s="528"/>
      <c r="Z36" s="528"/>
      <c r="AA36" s="528"/>
      <c r="AB36" s="528">
        <v>1</v>
      </c>
      <c r="AC36" s="528"/>
      <c r="AD36" s="528"/>
      <c r="AE36" s="526"/>
      <c r="AF36" s="526"/>
      <c r="AG36" s="24"/>
      <c r="AH36" s="24"/>
      <c r="BD36" s="420">
        <v>788</v>
      </c>
      <c r="BE36" s="420" t="s">
        <v>763</v>
      </c>
      <c r="BF36" s="244" t="s">
        <v>2935</v>
      </c>
      <c r="BG36" s="243" t="s">
        <v>2936</v>
      </c>
      <c r="BH36" s="420" t="s">
        <v>1928</v>
      </c>
      <c r="BI36" s="344">
        <v>40976</v>
      </c>
      <c r="BJ36" s="237" t="s">
        <v>2418</v>
      </c>
    </row>
    <row r="37" spans="19:62">
      <c r="S37" s="529" t="s">
        <v>97</v>
      </c>
      <c r="T37" s="366" t="s">
        <v>2171</v>
      </c>
      <c r="U37" s="271">
        <v>17</v>
      </c>
      <c r="V37" s="528"/>
      <c r="W37" s="528"/>
      <c r="X37" s="528"/>
      <c r="Y37" s="528"/>
      <c r="Z37" s="528"/>
      <c r="AA37" s="528"/>
      <c r="AB37" s="528">
        <v>17</v>
      </c>
      <c r="AC37" s="528"/>
      <c r="AD37" s="528"/>
      <c r="AE37" s="526"/>
      <c r="AF37" s="526"/>
      <c r="AG37" s="24"/>
      <c r="AH37" s="24"/>
      <c r="BD37" s="420">
        <v>789</v>
      </c>
      <c r="BE37" s="420" t="s">
        <v>1428</v>
      </c>
      <c r="BF37" s="244" t="s">
        <v>2064</v>
      </c>
      <c r="BG37" s="243" t="s">
        <v>1098</v>
      </c>
      <c r="BH37" s="420" t="s">
        <v>1397</v>
      </c>
      <c r="BI37" s="420" t="s">
        <v>2516</v>
      </c>
      <c r="BJ37" s="237"/>
    </row>
    <row r="38" spans="19:62">
      <c r="S38" s="529" t="s">
        <v>97</v>
      </c>
      <c r="T38" s="269" t="s">
        <v>3070</v>
      </c>
      <c r="U38" s="271">
        <f>W38+X38+Y38+Z38+AA38+AB38+AD38+AC38</f>
        <v>2</v>
      </c>
      <c r="V38" s="528"/>
      <c r="W38" s="528"/>
      <c r="X38" s="528"/>
      <c r="Y38" s="528"/>
      <c r="Z38" s="528"/>
      <c r="AA38" s="528"/>
      <c r="AB38" s="528">
        <v>2</v>
      </c>
      <c r="AC38" s="528"/>
      <c r="AD38" s="528"/>
      <c r="AE38" s="526"/>
      <c r="AF38" s="526"/>
      <c r="AG38" s="24"/>
      <c r="AH38" s="24"/>
      <c r="BD38" s="420">
        <v>790</v>
      </c>
      <c r="BE38" s="420" t="s">
        <v>24</v>
      </c>
      <c r="BF38" s="244" t="s">
        <v>2860</v>
      </c>
      <c r="BG38" s="243" t="s">
        <v>1379</v>
      </c>
      <c r="BH38" s="420" t="s">
        <v>1397</v>
      </c>
      <c r="BI38" s="420" t="s">
        <v>2516</v>
      </c>
      <c r="BJ38" s="237"/>
    </row>
    <row r="39" spans="19:62">
      <c r="S39" s="529" t="s">
        <v>97</v>
      </c>
      <c r="T39" s="403" t="s">
        <v>2172</v>
      </c>
      <c r="U39" s="271">
        <f>W39+X39+Y39+Z39+AA39+AB39+AD39+AC39</f>
        <v>33</v>
      </c>
      <c r="V39" s="528"/>
      <c r="W39" s="528"/>
      <c r="X39" s="528"/>
      <c r="Y39" s="528"/>
      <c r="Z39" s="528"/>
      <c r="AA39" s="528"/>
      <c r="AB39" s="528">
        <v>29</v>
      </c>
      <c r="AC39" s="528"/>
      <c r="AD39" s="528">
        <v>4</v>
      </c>
      <c r="AE39" s="526"/>
      <c r="AF39" s="526"/>
      <c r="AG39" s="24"/>
      <c r="AH39" s="24"/>
      <c r="BD39" s="420">
        <v>791</v>
      </c>
      <c r="BE39" s="420" t="s">
        <v>2488</v>
      </c>
      <c r="BF39" s="244" t="s">
        <v>1529</v>
      </c>
      <c r="BG39" s="243" t="s">
        <v>1350</v>
      </c>
      <c r="BH39" s="420" t="s">
        <v>1397</v>
      </c>
      <c r="BI39" s="420" t="s">
        <v>2516</v>
      </c>
      <c r="BJ39" s="237"/>
    </row>
    <row r="40" spans="19:62" ht="15.75" thickBot="1">
      <c r="S40" s="404" t="s">
        <v>97</v>
      </c>
      <c r="T40" s="565" t="s">
        <v>3083</v>
      </c>
      <c r="U40" s="255">
        <f>W40+X40+Y40+Z40+AA40+AB40+AD40+AC40</f>
        <v>10</v>
      </c>
      <c r="V40" s="87"/>
      <c r="W40" s="87"/>
      <c r="X40" s="87"/>
      <c r="Y40" s="87">
        <v>10</v>
      </c>
      <c r="Z40" s="87"/>
      <c r="AA40" s="87"/>
      <c r="AB40" s="87"/>
      <c r="AC40" s="87"/>
      <c r="AD40" s="87"/>
      <c r="AE40" s="87"/>
      <c r="AF40" s="87"/>
      <c r="AG40" s="24"/>
      <c r="AH40" s="24"/>
      <c r="BD40" s="420">
        <v>792</v>
      </c>
      <c r="BE40" s="420" t="s">
        <v>1947</v>
      </c>
      <c r="BF40" s="244" t="s">
        <v>2937</v>
      </c>
      <c r="BG40" s="243" t="s">
        <v>2021</v>
      </c>
      <c r="BH40" s="420" t="s">
        <v>1397</v>
      </c>
      <c r="BI40" s="420" t="s">
        <v>2516</v>
      </c>
      <c r="BJ40" s="237"/>
    </row>
    <row r="41" spans="19:62">
      <c r="U41" s="243">
        <f>SUM(U3:U40)</f>
        <v>674</v>
      </c>
      <c r="AG41" s="24"/>
      <c r="AH41" s="24"/>
      <c r="BD41" s="420">
        <v>793</v>
      </c>
      <c r="BE41" s="420" t="s">
        <v>28</v>
      </c>
      <c r="BF41" s="244" t="s">
        <v>1917</v>
      </c>
      <c r="BG41" s="243" t="s">
        <v>1126</v>
      </c>
      <c r="BH41" s="420" t="s">
        <v>1397</v>
      </c>
      <c r="BI41" s="420" t="s">
        <v>2516</v>
      </c>
      <c r="BJ41" s="237"/>
    </row>
    <row r="42" spans="19:62">
      <c r="S42" s="569"/>
      <c r="T42" s="569"/>
      <c r="BD42" s="420">
        <v>794</v>
      </c>
      <c r="BE42" s="420" t="s">
        <v>20</v>
      </c>
      <c r="BF42" s="244" t="s">
        <v>1425</v>
      </c>
      <c r="BG42" s="243" t="s">
        <v>2767</v>
      </c>
      <c r="BH42" s="420" t="s">
        <v>1397</v>
      </c>
      <c r="BI42" s="420" t="s">
        <v>2516</v>
      </c>
      <c r="BJ42" s="237"/>
    </row>
    <row r="43" spans="19:62">
      <c r="S43" s="529"/>
      <c r="T43" s="366"/>
      <c r="U43" s="546"/>
      <c r="V43" s="504"/>
      <c r="W43" s="504"/>
      <c r="X43" s="504"/>
      <c r="Y43" s="504"/>
      <c r="Z43" s="504"/>
      <c r="AA43" s="504"/>
      <c r="AB43" s="504"/>
      <c r="AC43" s="504"/>
      <c r="AD43" s="504"/>
      <c r="AE43" s="504"/>
      <c r="AF43" s="504"/>
      <c r="AH43" s="504"/>
      <c r="BD43" s="420">
        <v>795</v>
      </c>
      <c r="BE43" s="420" t="s">
        <v>24</v>
      </c>
      <c r="BF43" s="244" t="s">
        <v>2938</v>
      </c>
      <c r="BG43" s="243" t="s">
        <v>2939</v>
      </c>
      <c r="BH43" s="420" t="s">
        <v>1397</v>
      </c>
      <c r="BI43" s="420" t="s">
        <v>2516</v>
      </c>
      <c r="BJ43" s="237"/>
    </row>
    <row r="44" spans="19:62">
      <c r="S44" s="529"/>
      <c r="T44" s="366"/>
      <c r="U44" s="546"/>
      <c r="V44" s="504"/>
      <c r="W44" s="504"/>
      <c r="X44" s="504"/>
      <c r="Y44" s="504"/>
      <c r="Z44" s="504"/>
      <c r="AA44" s="504"/>
      <c r="AB44" s="504"/>
      <c r="AC44" s="504"/>
      <c r="AD44" s="504"/>
      <c r="AE44" s="504"/>
      <c r="AF44" s="504"/>
      <c r="AH44" s="504"/>
      <c r="BD44" s="420">
        <v>796</v>
      </c>
      <c r="BE44" s="420" t="s">
        <v>114</v>
      </c>
      <c r="BF44" s="244" t="s">
        <v>2408</v>
      </c>
      <c r="BG44" s="271" t="s">
        <v>2940</v>
      </c>
      <c r="BH44" s="243" t="s">
        <v>1397</v>
      </c>
      <c r="BI44" s="243" t="s">
        <v>2516</v>
      </c>
      <c r="BJ44" s="237"/>
    </row>
    <row r="45" spans="19:62">
      <c r="S45" s="271"/>
      <c r="T45" s="245"/>
      <c r="U45" s="546"/>
      <c r="V45" s="504"/>
      <c r="W45" s="504"/>
      <c r="X45" s="504"/>
      <c r="Y45" s="504"/>
      <c r="Z45" s="504"/>
      <c r="AA45" s="504"/>
      <c r="AB45" s="504"/>
      <c r="AC45" s="504"/>
      <c r="AD45" s="504"/>
      <c r="AE45" s="504"/>
      <c r="AF45" s="504"/>
      <c r="AH45" s="504"/>
      <c r="BD45" s="420">
        <v>797</v>
      </c>
      <c r="BE45" s="420" t="s">
        <v>153</v>
      </c>
      <c r="BF45" s="244" t="s">
        <v>2503</v>
      </c>
      <c r="BG45" s="243" t="s">
        <v>2504</v>
      </c>
      <c r="BH45" s="243" t="s">
        <v>1871</v>
      </c>
      <c r="BI45" s="420" t="s">
        <v>2516</v>
      </c>
      <c r="BJ45" s="237"/>
    </row>
    <row r="46" spans="19:62">
      <c r="S46" s="379"/>
      <c r="T46" s="271"/>
      <c r="AH46" s="504"/>
      <c r="BD46" s="420">
        <v>798</v>
      </c>
      <c r="BE46" s="420" t="s">
        <v>137</v>
      </c>
      <c r="BF46" s="244" t="s">
        <v>2941</v>
      </c>
      <c r="BG46" s="243" t="s">
        <v>2942</v>
      </c>
      <c r="BH46" s="420" t="s">
        <v>1871</v>
      </c>
      <c r="BI46" s="420" t="s">
        <v>2516</v>
      </c>
      <c r="BJ46" s="237"/>
    </row>
    <row r="47" spans="19:62">
      <c r="S47" s="379"/>
      <c r="T47" s="366"/>
      <c r="U47" s="546"/>
      <c r="V47" s="504"/>
      <c r="W47" s="504"/>
      <c r="X47" s="504"/>
      <c r="Y47" s="504"/>
      <c r="Z47" s="504"/>
      <c r="AA47" s="504"/>
      <c r="AB47" s="504"/>
      <c r="AC47" s="504"/>
      <c r="AD47" s="504"/>
      <c r="AE47" s="504"/>
      <c r="AF47" s="504"/>
      <c r="AH47" s="504"/>
      <c r="BD47" s="420">
        <v>799</v>
      </c>
      <c r="BE47" s="420" t="s">
        <v>153</v>
      </c>
      <c r="BF47" s="244" t="s">
        <v>357</v>
      </c>
      <c r="BG47" s="243" t="s">
        <v>2504</v>
      </c>
      <c r="BH47" s="243" t="s">
        <v>2592</v>
      </c>
      <c r="BI47" s="344">
        <v>41004</v>
      </c>
      <c r="BJ47" s="237"/>
    </row>
    <row r="48" spans="19:62">
      <c r="S48" s="379"/>
      <c r="T48" s="366"/>
      <c r="AH48" s="504"/>
      <c r="BD48" s="420">
        <v>800</v>
      </c>
      <c r="BE48" s="420" t="s">
        <v>123</v>
      </c>
      <c r="BF48" s="244" t="s">
        <v>2943</v>
      </c>
      <c r="BG48" s="243" t="s">
        <v>2944</v>
      </c>
      <c r="BH48" s="243" t="s">
        <v>1397</v>
      </c>
      <c r="BI48" s="420" t="s">
        <v>2516</v>
      </c>
      <c r="BJ48" s="237"/>
    </row>
    <row r="49" spans="19:62">
      <c r="S49" s="379"/>
      <c r="T49" s="366"/>
      <c r="AH49" s="504"/>
      <c r="BD49" s="420">
        <v>801</v>
      </c>
      <c r="BE49" s="420" t="s">
        <v>175</v>
      </c>
      <c r="BF49" s="244" t="s">
        <v>1021</v>
      </c>
      <c r="BG49" s="243" t="s">
        <v>1148</v>
      </c>
      <c r="BH49" s="243" t="s">
        <v>1397</v>
      </c>
      <c r="BI49" s="344">
        <v>40872</v>
      </c>
      <c r="BJ49" s="237"/>
    </row>
    <row r="50" spans="19:62">
      <c r="S50" s="379"/>
      <c r="T50" s="245"/>
      <c r="AH50" s="504"/>
      <c r="BD50" s="420">
        <v>802</v>
      </c>
      <c r="BE50" s="420" t="s">
        <v>175</v>
      </c>
      <c r="BF50" s="244" t="s">
        <v>1423</v>
      </c>
      <c r="BG50" s="243" t="s">
        <v>1424</v>
      </c>
      <c r="BH50" s="420" t="s">
        <v>1397</v>
      </c>
      <c r="BI50" s="344">
        <v>40872</v>
      </c>
      <c r="BJ50" s="237"/>
    </row>
    <row r="51" spans="19:62">
      <c r="S51" s="379"/>
      <c r="T51" s="245"/>
      <c r="AH51" s="504"/>
      <c r="BD51" s="420">
        <v>803</v>
      </c>
      <c r="BE51" s="420" t="s">
        <v>175</v>
      </c>
      <c r="BF51" s="244" t="s">
        <v>1423</v>
      </c>
      <c r="BG51" s="243" t="s">
        <v>1424</v>
      </c>
      <c r="BH51" s="420" t="s">
        <v>1397</v>
      </c>
      <c r="BI51" s="420" t="s">
        <v>2516</v>
      </c>
      <c r="BJ51" s="237"/>
    </row>
    <row r="52" spans="19:62">
      <c r="S52" s="570"/>
      <c r="T52" s="570"/>
      <c r="AH52" s="504"/>
      <c r="BD52" s="420">
        <v>804</v>
      </c>
      <c r="BE52" s="420" t="s">
        <v>1099</v>
      </c>
      <c r="BF52" s="244" t="s">
        <v>1113</v>
      </c>
      <c r="BG52" s="243" t="s">
        <v>1114</v>
      </c>
      <c r="BH52" s="420" t="s">
        <v>1397</v>
      </c>
      <c r="BI52" s="420" t="s">
        <v>2516</v>
      </c>
      <c r="BJ52" s="237"/>
    </row>
    <row r="53" spans="19:62">
      <c r="S53" s="379"/>
      <c r="T53" s="366"/>
      <c r="U53" s="271"/>
      <c r="V53" s="558"/>
      <c r="W53" s="558"/>
      <c r="X53" s="558"/>
      <c r="Y53" s="558"/>
      <c r="Z53" s="558"/>
      <c r="AA53" s="558"/>
      <c r="AB53" s="558"/>
      <c r="AC53" s="558"/>
      <c r="AD53" s="558"/>
      <c r="AE53" s="504"/>
      <c r="AF53" s="504"/>
      <c r="BD53" s="420">
        <v>805</v>
      </c>
      <c r="BE53" s="420" t="s">
        <v>249</v>
      </c>
      <c r="BF53" s="244" t="s">
        <v>1886</v>
      </c>
      <c r="BG53" s="243" t="s">
        <v>2004</v>
      </c>
      <c r="BH53" s="420" t="s">
        <v>1397</v>
      </c>
      <c r="BI53" s="420" t="s">
        <v>2516</v>
      </c>
      <c r="BJ53" s="237"/>
    </row>
    <row r="54" spans="19:62">
      <c r="S54" s="379"/>
      <c r="T54" s="366"/>
      <c r="U54" s="271"/>
      <c r="V54" s="558"/>
      <c r="W54" s="558"/>
      <c r="X54" s="558"/>
      <c r="Y54" s="558"/>
      <c r="Z54" s="558"/>
      <c r="AA54" s="558"/>
      <c r="AB54" s="558"/>
      <c r="AC54" s="558"/>
      <c r="AD54" s="558"/>
      <c r="AE54" s="504"/>
      <c r="AF54" s="504"/>
      <c r="BD54" s="420">
        <v>806</v>
      </c>
      <c r="BE54" s="420" t="s">
        <v>2010</v>
      </c>
      <c r="BF54" s="244" t="s">
        <v>2011</v>
      </c>
      <c r="BG54" s="243" t="s">
        <v>2945</v>
      </c>
      <c r="BH54" s="420" t="s">
        <v>1397</v>
      </c>
      <c r="BI54" s="420" t="s">
        <v>2516</v>
      </c>
      <c r="BJ54" s="237"/>
    </row>
    <row r="55" spans="19:62">
      <c r="S55" s="569"/>
      <c r="T55" s="569"/>
      <c r="AF55" s="504"/>
      <c r="BD55" s="420">
        <v>807</v>
      </c>
      <c r="BE55" s="243" t="s">
        <v>285</v>
      </c>
      <c r="BF55" s="244" t="s">
        <v>2946</v>
      </c>
      <c r="BG55" s="243" t="s">
        <v>2947</v>
      </c>
      <c r="BH55" s="243" t="s">
        <v>404</v>
      </c>
      <c r="BI55" s="420" t="s">
        <v>2516</v>
      </c>
      <c r="BJ55" s="237"/>
    </row>
    <row r="56" spans="19:62">
      <c r="S56" s="569"/>
      <c r="T56" s="569"/>
      <c r="AF56" s="504"/>
      <c r="BD56" s="420">
        <v>808</v>
      </c>
      <c r="BE56" s="243" t="s">
        <v>128</v>
      </c>
      <c r="BF56" s="244" t="s">
        <v>785</v>
      </c>
      <c r="BG56" s="243" t="s">
        <v>786</v>
      </c>
      <c r="BH56" s="243" t="s">
        <v>1851</v>
      </c>
      <c r="BI56" s="344">
        <v>40880</v>
      </c>
      <c r="BJ56" s="237"/>
    </row>
    <row r="57" spans="19:62">
      <c r="S57" s="569"/>
      <c r="T57" s="569"/>
      <c r="AF57" s="504"/>
      <c r="BD57" s="420">
        <v>809</v>
      </c>
      <c r="BE57" s="243" t="s">
        <v>1468</v>
      </c>
      <c r="BF57" s="244" t="s">
        <v>1550</v>
      </c>
      <c r="BG57" s="243" t="s">
        <v>2948</v>
      </c>
      <c r="BH57" s="420" t="s">
        <v>2475</v>
      </c>
      <c r="BI57" s="420" t="s">
        <v>2516</v>
      </c>
      <c r="BJ57" s="237"/>
    </row>
    <row r="58" spans="19:62">
      <c r="S58" s="569"/>
      <c r="T58" s="569"/>
      <c r="AE58" s="504"/>
      <c r="AF58" s="504"/>
      <c r="BD58" s="420">
        <v>810</v>
      </c>
      <c r="BE58" s="243" t="s">
        <v>262</v>
      </c>
      <c r="BF58" s="244" t="s">
        <v>1720</v>
      </c>
      <c r="BG58" s="243" t="s">
        <v>2949</v>
      </c>
      <c r="BH58" s="420" t="s">
        <v>1397</v>
      </c>
      <c r="BI58" s="420" t="s">
        <v>2516</v>
      </c>
      <c r="BJ58" s="237"/>
    </row>
    <row r="59" spans="19:62">
      <c r="S59" s="569"/>
      <c r="T59" s="569"/>
      <c r="AE59" s="504"/>
      <c r="AF59" s="504"/>
      <c r="BD59" s="420">
        <v>811</v>
      </c>
      <c r="BE59" s="243" t="s">
        <v>158</v>
      </c>
      <c r="BF59" s="244" t="s">
        <v>160</v>
      </c>
      <c r="BG59" s="243" t="s">
        <v>1732</v>
      </c>
      <c r="BH59" s="420" t="s">
        <v>1397</v>
      </c>
      <c r="BI59" s="420" t="s">
        <v>2516</v>
      </c>
      <c r="BJ59" s="237"/>
    </row>
    <row r="60" spans="19:62">
      <c r="S60" s="557"/>
      <c r="T60" s="352"/>
      <c r="U60" s="271"/>
      <c r="V60" s="558"/>
      <c r="W60" s="558"/>
      <c r="X60" s="558"/>
      <c r="Y60" s="558"/>
      <c r="Z60" s="558"/>
      <c r="AA60" s="558"/>
      <c r="AB60" s="558"/>
      <c r="AC60" s="558"/>
      <c r="AD60" s="558"/>
      <c r="AE60" s="504"/>
      <c r="AF60" s="504"/>
      <c r="BD60" s="420">
        <v>812</v>
      </c>
      <c r="BE60" s="243" t="s">
        <v>328</v>
      </c>
      <c r="BF60" s="244" t="s">
        <v>2950</v>
      </c>
      <c r="BG60" s="243" t="s">
        <v>1039</v>
      </c>
      <c r="BH60" s="420" t="s">
        <v>1928</v>
      </c>
      <c r="BI60" s="344">
        <v>40996</v>
      </c>
      <c r="BJ60" s="237"/>
    </row>
    <row r="61" spans="19:62">
      <c r="S61" s="557"/>
      <c r="T61" s="352"/>
      <c r="U61" s="271"/>
      <c r="V61" s="558"/>
      <c r="W61" s="558"/>
      <c r="X61" s="558"/>
      <c r="Y61" s="558"/>
      <c r="Z61" s="558"/>
      <c r="AA61" s="558"/>
      <c r="AB61" s="558"/>
      <c r="AC61" s="558"/>
      <c r="AD61" s="558"/>
      <c r="AE61" s="504"/>
      <c r="AF61" s="504"/>
      <c r="BD61" s="420">
        <v>813</v>
      </c>
      <c r="BE61" s="243" t="s">
        <v>101</v>
      </c>
      <c r="BF61" s="244" t="s">
        <v>2658</v>
      </c>
      <c r="BG61" s="243" t="s">
        <v>2951</v>
      </c>
      <c r="BH61" s="420" t="s">
        <v>2475</v>
      </c>
      <c r="BI61" s="344">
        <v>40980</v>
      </c>
      <c r="BJ61" s="237"/>
    </row>
    <row r="62" spans="19:62">
      <c r="S62" s="557"/>
      <c r="T62" s="352"/>
      <c r="U62" s="271"/>
      <c r="V62" s="558"/>
      <c r="W62" s="558"/>
      <c r="X62" s="558"/>
      <c r="Y62" s="558"/>
      <c r="Z62" s="558"/>
      <c r="AA62" s="558"/>
      <c r="AB62" s="558"/>
      <c r="AC62" s="558"/>
      <c r="AD62" s="558"/>
      <c r="AE62" s="504"/>
      <c r="AF62" s="504"/>
      <c r="BD62" s="420">
        <v>814</v>
      </c>
      <c r="BE62" s="243" t="s">
        <v>106</v>
      </c>
      <c r="BF62" s="244" t="s">
        <v>2952</v>
      </c>
      <c r="BG62" s="243" t="s">
        <v>2953</v>
      </c>
      <c r="BH62" s="420" t="s">
        <v>2475</v>
      </c>
      <c r="BI62" s="344">
        <v>40980</v>
      </c>
      <c r="BJ62" s="237"/>
    </row>
    <row r="63" spans="19:62">
      <c r="S63" s="557"/>
      <c r="T63" s="352"/>
      <c r="U63" s="271"/>
      <c r="V63" s="558"/>
      <c r="W63" s="558"/>
      <c r="X63" s="558"/>
      <c r="Y63" s="558"/>
      <c r="Z63" s="558"/>
      <c r="AA63" s="558"/>
      <c r="AB63" s="558"/>
      <c r="AC63" s="558"/>
      <c r="AD63" s="558"/>
      <c r="AE63" s="504"/>
      <c r="AF63" s="504"/>
      <c r="BD63" s="420">
        <v>815</v>
      </c>
      <c r="BE63" s="243" t="s">
        <v>147</v>
      </c>
      <c r="BF63" s="244" t="s">
        <v>2651</v>
      </c>
      <c r="BG63" s="243" t="s">
        <v>2954</v>
      </c>
      <c r="BH63" s="420" t="s">
        <v>2475</v>
      </c>
      <c r="BI63" s="344">
        <v>40980</v>
      </c>
      <c r="BJ63" s="237"/>
    </row>
    <row r="64" spans="19:62">
      <c r="S64" s="557"/>
      <c r="T64" s="352"/>
      <c r="U64" s="271"/>
      <c r="V64" s="558"/>
      <c r="W64" s="558"/>
      <c r="X64" s="558"/>
      <c r="Y64" s="558"/>
      <c r="Z64" s="558"/>
      <c r="AA64" s="558"/>
      <c r="AB64" s="558"/>
      <c r="AC64" s="558"/>
      <c r="AD64" s="558"/>
      <c r="AE64" s="504"/>
      <c r="AF64" s="504"/>
      <c r="BD64" s="420">
        <v>816</v>
      </c>
      <c r="BE64" s="243" t="s">
        <v>1375</v>
      </c>
      <c r="BF64" s="244" t="s">
        <v>2955</v>
      </c>
      <c r="BG64" s="243" t="s">
        <v>2956</v>
      </c>
      <c r="BH64" s="420" t="s">
        <v>2475</v>
      </c>
      <c r="BI64" s="344">
        <v>40974</v>
      </c>
      <c r="BJ64" s="237"/>
    </row>
    <row r="65" spans="19:62">
      <c r="S65" s="557"/>
      <c r="T65" s="352"/>
      <c r="U65" s="271"/>
      <c r="V65" s="558"/>
      <c r="W65" s="558"/>
      <c r="X65" s="558"/>
      <c r="Y65" s="558"/>
      <c r="Z65" s="558"/>
      <c r="AA65" s="558"/>
      <c r="AB65" s="558"/>
      <c r="AC65" s="558"/>
      <c r="AD65" s="558"/>
      <c r="AE65" s="504"/>
      <c r="AF65" s="504"/>
      <c r="BD65" s="420">
        <v>817</v>
      </c>
      <c r="BE65" s="243" t="s">
        <v>1743</v>
      </c>
      <c r="BF65" s="244" t="s">
        <v>2957</v>
      </c>
      <c r="BG65" s="243" t="s">
        <v>2958</v>
      </c>
      <c r="BH65" s="420" t="s">
        <v>2475</v>
      </c>
      <c r="BI65" s="344">
        <v>40974</v>
      </c>
      <c r="BJ65" s="237"/>
    </row>
    <row r="66" spans="19:62">
      <c r="S66" s="557"/>
      <c r="T66" s="352"/>
      <c r="U66" s="271"/>
      <c r="V66" s="558"/>
      <c r="W66" s="558"/>
      <c r="X66" s="558"/>
      <c r="Y66" s="558"/>
      <c r="Z66" s="558"/>
      <c r="AA66" s="558"/>
      <c r="AB66" s="558"/>
      <c r="AC66" s="558"/>
      <c r="AD66" s="558"/>
      <c r="AE66" s="504"/>
      <c r="AF66" s="504"/>
      <c r="BD66" s="420">
        <v>818</v>
      </c>
      <c r="BE66" s="243" t="s">
        <v>1375</v>
      </c>
      <c r="BF66" s="244" t="s">
        <v>2959</v>
      </c>
      <c r="BG66" s="243"/>
      <c r="BH66" s="420" t="s">
        <v>2475</v>
      </c>
      <c r="BI66" s="344">
        <v>40980</v>
      </c>
      <c r="BJ66" s="237"/>
    </row>
    <row r="67" spans="19:62">
      <c r="S67" s="557"/>
      <c r="T67" s="352"/>
      <c r="U67" s="271"/>
      <c r="V67" s="558"/>
      <c r="W67" s="558"/>
      <c r="X67" s="558"/>
      <c r="Y67" s="558"/>
      <c r="Z67" s="558"/>
      <c r="AA67" s="558"/>
      <c r="AB67" s="558"/>
      <c r="AC67" s="558"/>
      <c r="AD67" s="558"/>
      <c r="AE67" s="504"/>
      <c r="AF67" s="504"/>
      <c r="BD67" s="420">
        <v>819</v>
      </c>
      <c r="BE67" s="243" t="s">
        <v>1375</v>
      </c>
      <c r="BF67" s="244" t="s">
        <v>2960</v>
      </c>
      <c r="BG67" s="243"/>
      <c r="BH67" s="420" t="s">
        <v>1371</v>
      </c>
      <c r="BI67" s="344">
        <v>40974</v>
      </c>
      <c r="BJ67" s="237"/>
    </row>
    <row r="68" spans="19:62">
      <c r="BD68" s="420">
        <v>820</v>
      </c>
      <c r="BE68" s="243" t="s">
        <v>10</v>
      </c>
      <c r="BF68" s="244" t="s">
        <v>2222</v>
      </c>
      <c r="BG68" s="243" t="s">
        <v>2478</v>
      </c>
      <c r="BH68" s="243" t="s">
        <v>1371</v>
      </c>
      <c r="BI68" s="344">
        <v>40905</v>
      </c>
      <c r="BJ68" s="237"/>
    </row>
    <row r="69" spans="19:62">
      <c r="BD69" s="420">
        <v>821</v>
      </c>
      <c r="BE69" s="243" t="s">
        <v>273</v>
      </c>
      <c r="BF69" s="244" t="s">
        <v>1726</v>
      </c>
      <c r="BG69" s="243" t="s">
        <v>1727</v>
      </c>
      <c r="BH69" s="243" t="s">
        <v>2917</v>
      </c>
      <c r="BI69" s="344">
        <v>40944</v>
      </c>
      <c r="BJ69" s="237"/>
    </row>
    <row r="70" spans="19:62">
      <c r="BD70" s="420">
        <v>822</v>
      </c>
      <c r="BE70" s="243" t="s">
        <v>158</v>
      </c>
      <c r="BF70" s="244" t="s">
        <v>160</v>
      </c>
      <c r="BG70" s="243" t="s">
        <v>1732</v>
      </c>
      <c r="BH70" s="243" t="s">
        <v>2917</v>
      </c>
      <c r="BI70" s="344">
        <v>40952</v>
      </c>
      <c r="BJ70" s="237"/>
    </row>
    <row r="71" spans="19:62">
      <c r="BD71" s="420">
        <v>823</v>
      </c>
      <c r="BE71" s="243" t="s">
        <v>158</v>
      </c>
      <c r="BF71" s="244" t="s">
        <v>159</v>
      </c>
      <c r="BG71" s="243" t="s">
        <v>2920</v>
      </c>
      <c r="BH71" s="243" t="s">
        <v>2917</v>
      </c>
      <c r="BI71" s="344">
        <v>40952</v>
      </c>
      <c r="BJ71" s="237"/>
    </row>
    <row r="72" spans="19:62">
      <c r="BD72" s="420">
        <v>824</v>
      </c>
      <c r="BE72" s="243" t="s">
        <v>158</v>
      </c>
      <c r="BF72" s="244" t="s">
        <v>2961</v>
      </c>
      <c r="BG72" s="243" t="s">
        <v>1039</v>
      </c>
      <c r="BH72" s="243" t="s">
        <v>2917</v>
      </c>
      <c r="BI72" s="344">
        <v>40882</v>
      </c>
      <c r="BJ72" s="237"/>
    </row>
    <row r="73" spans="19:62">
      <c r="BD73" s="420">
        <v>825</v>
      </c>
      <c r="BE73" s="243" t="s">
        <v>158</v>
      </c>
      <c r="BF73" s="244" t="s">
        <v>2961</v>
      </c>
      <c r="BG73" s="243" t="s">
        <v>1039</v>
      </c>
      <c r="BH73" s="243" t="s">
        <v>2917</v>
      </c>
      <c r="BI73" s="344">
        <v>40955</v>
      </c>
      <c r="BJ73" s="519" t="s">
        <v>2912</v>
      </c>
    </row>
    <row r="74" spans="19:62">
      <c r="BD74" s="420">
        <v>826</v>
      </c>
      <c r="BE74" s="243" t="s">
        <v>2736</v>
      </c>
      <c r="BF74" s="244" t="s">
        <v>2962</v>
      </c>
      <c r="BG74" s="243"/>
      <c r="BH74" s="243" t="s">
        <v>1928</v>
      </c>
      <c r="BI74" s="343">
        <v>40940</v>
      </c>
      <c r="BJ74" s="519" t="s">
        <v>2427</v>
      </c>
    </row>
    <row r="75" spans="19:62">
      <c r="BD75" s="420">
        <v>827</v>
      </c>
      <c r="BE75" s="243" t="s">
        <v>1122</v>
      </c>
      <c r="BF75" s="244" t="s">
        <v>2963</v>
      </c>
      <c r="BG75" s="243"/>
      <c r="BH75" s="243" t="s">
        <v>1928</v>
      </c>
      <c r="BI75" s="344">
        <v>40955</v>
      </c>
      <c r="BJ75" s="519" t="s">
        <v>2912</v>
      </c>
    </row>
    <row r="76" spans="19:62">
      <c r="BD76" s="420">
        <v>828</v>
      </c>
      <c r="BE76" s="243" t="s">
        <v>28</v>
      </c>
      <c r="BF76" s="244" t="s">
        <v>2820</v>
      </c>
      <c r="BG76" s="243" t="s">
        <v>2928</v>
      </c>
      <c r="BH76" s="420" t="s">
        <v>1928</v>
      </c>
      <c r="BI76" s="344">
        <v>41001</v>
      </c>
      <c r="BJ76" s="237" t="s">
        <v>2912</v>
      </c>
    </row>
    <row r="77" spans="19:62">
      <c r="S77" s="557"/>
      <c r="T77" s="559"/>
      <c r="U77" s="271"/>
      <c r="V77" s="558"/>
      <c r="W77" s="558"/>
      <c r="X77" s="558"/>
      <c r="Y77" s="558"/>
      <c r="Z77" s="558"/>
      <c r="AA77" s="558"/>
      <c r="AB77" s="558"/>
      <c r="AC77" s="558"/>
      <c r="AD77" s="558"/>
      <c r="AE77" s="504"/>
      <c r="AF77" s="504"/>
      <c r="BD77" s="420">
        <v>829</v>
      </c>
      <c r="BE77" s="243" t="s">
        <v>267</v>
      </c>
      <c r="BF77" s="244" t="s">
        <v>1989</v>
      </c>
      <c r="BG77" s="243" t="s">
        <v>1990</v>
      </c>
      <c r="BH77" s="243" t="s">
        <v>2917</v>
      </c>
      <c r="BI77" s="243" t="s">
        <v>2964</v>
      </c>
      <c r="BJ77" s="237"/>
    </row>
    <row r="78" spans="19:62">
      <c r="S78" s="557"/>
      <c r="T78" s="559"/>
      <c r="U78" s="271"/>
      <c r="V78" s="558"/>
      <c r="W78" s="558"/>
      <c r="X78" s="558"/>
      <c r="Y78" s="558"/>
      <c r="Z78" s="558"/>
      <c r="AA78" s="558"/>
      <c r="AB78" s="558"/>
      <c r="AC78" s="558"/>
      <c r="AD78" s="558"/>
      <c r="AE78" s="504"/>
      <c r="AF78" s="504"/>
      <c r="BD78" s="420">
        <v>830</v>
      </c>
      <c r="BE78" s="243" t="s">
        <v>28</v>
      </c>
      <c r="BF78" s="244" t="s">
        <v>27</v>
      </c>
      <c r="BG78" s="243" t="s">
        <v>1098</v>
      </c>
      <c r="BH78" s="243" t="s">
        <v>1928</v>
      </c>
      <c r="BI78" s="344">
        <v>40955</v>
      </c>
      <c r="BJ78" s="519" t="s">
        <v>2912</v>
      </c>
    </row>
    <row r="79" spans="19:62">
      <c r="AF79" s="560"/>
      <c r="BD79" s="420">
        <v>831</v>
      </c>
      <c r="BE79" s="243" t="s">
        <v>158</v>
      </c>
      <c r="BF79" s="244" t="s">
        <v>2961</v>
      </c>
      <c r="BG79" s="243" t="s">
        <v>1039</v>
      </c>
      <c r="BH79" s="243" t="s">
        <v>2917</v>
      </c>
      <c r="BI79" s="344">
        <v>40943</v>
      </c>
      <c r="BJ79" s="237"/>
    </row>
    <row r="80" spans="19:62">
      <c r="S80" s="557"/>
      <c r="T80" s="352"/>
      <c r="U80" s="271"/>
      <c r="V80" s="558"/>
      <c r="W80" s="558"/>
      <c r="X80" s="558"/>
      <c r="Y80" s="558"/>
      <c r="Z80" s="558"/>
      <c r="AA80" s="558"/>
      <c r="AB80" s="558"/>
      <c r="AC80" s="558"/>
      <c r="AD80" s="558"/>
      <c r="AE80" s="560"/>
      <c r="AF80" s="560"/>
      <c r="BD80" s="420">
        <v>832</v>
      </c>
      <c r="BE80" s="243" t="s">
        <v>171</v>
      </c>
      <c r="BF80" s="244" t="s">
        <v>1429</v>
      </c>
      <c r="BG80" s="243" t="s">
        <v>1430</v>
      </c>
      <c r="BH80" s="243" t="s">
        <v>1928</v>
      </c>
      <c r="BI80" s="343">
        <v>40969</v>
      </c>
      <c r="BJ80" s="519" t="s">
        <v>2912</v>
      </c>
    </row>
    <row r="81" spans="19:62">
      <c r="S81" s="557"/>
      <c r="T81" s="334"/>
      <c r="U81" s="271"/>
      <c r="V81" s="558"/>
      <c r="W81" s="558"/>
      <c r="X81" s="558"/>
      <c r="Y81" s="558"/>
      <c r="Z81" s="558"/>
      <c r="AA81" s="558"/>
      <c r="AB81" s="558"/>
      <c r="AC81" s="558"/>
      <c r="AD81" s="558"/>
      <c r="AE81" s="504"/>
      <c r="AF81" s="504"/>
      <c r="BD81" s="420">
        <v>833</v>
      </c>
      <c r="BE81" s="243" t="s">
        <v>171</v>
      </c>
      <c r="BF81" s="244" t="s">
        <v>407</v>
      </c>
      <c r="BG81" s="243" t="s">
        <v>2965</v>
      </c>
      <c r="BH81" s="243" t="s">
        <v>1851</v>
      </c>
      <c r="BI81" s="344">
        <v>40983</v>
      </c>
      <c r="BJ81" s="237"/>
    </row>
    <row r="82" spans="19:62">
      <c r="S82" s="557"/>
      <c r="T82" s="334"/>
      <c r="U82" s="271"/>
      <c r="V82" s="558"/>
      <c r="W82" s="558"/>
      <c r="X82" s="558"/>
      <c r="Y82" s="558"/>
      <c r="Z82" s="558"/>
      <c r="AA82" s="558"/>
      <c r="AB82" s="558"/>
      <c r="AC82" s="558"/>
      <c r="AD82" s="558"/>
      <c r="AE82" s="504"/>
      <c r="AF82" s="504"/>
      <c r="BD82" s="420">
        <v>834</v>
      </c>
      <c r="BE82" s="243" t="s">
        <v>143</v>
      </c>
      <c r="BF82" s="244" t="s">
        <v>2966</v>
      </c>
      <c r="BG82" s="243" t="s">
        <v>2967</v>
      </c>
      <c r="BH82" s="243" t="s">
        <v>1394</v>
      </c>
      <c r="BI82" s="344">
        <v>40976</v>
      </c>
      <c r="BJ82" s="237"/>
    </row>
    <row r="83" spans="19:62">
      <c r="S83" s="557"/>
      <c r="T83" s="559"/>
      <c r="U83" s="271"/>
      <c r="V83" s="558"/>
      <c r="W83" s="558"/>
      <c r="X83" s="558"/>
      <c r="Y83" s="558"/>
      <c r="Z83" s="558"/>
      <c r="AA83" s="558"/>
      <c r="AB83" s="558"/>
      <c r="AC83" s="558"/>
      <c r="AD83" s="558"/>
      <c r="AE83" s="504"/>
      <c r="AF83" s="504"/>
      <c r="BD83" s="420">
        <v>835</v>
      </c>
      <c r="BE83" s="243" t="s">
        <v>158</v>
      </c>
      <c r="BF83" s="244" t="s">
        <v>2968</v>
      </c>
      <c r="BG83" s="243" t="s">
        <v>1545</v>
      </c>
      <c r="BH83" s="243" t="s">
        <v>2917</v>
      </c>
      <c r="BI83" s="344">
        <v>40981</v>
      </c>
      <c r="BJ83" s="237"/>
    </row>
    <row r="84" spans="19:62">
      <c r="BD84" s="420">
        <v>836</v>
      </c>
      <c r="BE84" s="243" t="s">
        <v>328</v>
      </c>
      <c r="BF84" s="244" t="s">
        <v>1038</v>
      </c>
      <c r="BG84" s="243" t="s">
        <v>1039</v>
      </c>
      <c r="BH84" s="243" t="s">
        <v>1928</v>
      </c>
      <c r="BI84" s="343">
        <v>40969</v>
      </c>
      <c r="BJ84" s="237"/>
    </row>
    <row r="85" spans="19:62">
      <c r="BD85" s="420">
        <v>837</v>
      </c>
      <c r="BE85" s="243" t="s">
        <v>763</v>
      </c>
      <c r="BF85" s="244" t="s">
        <v>2935</v>
      </c>
      <c r="BG85" s="243" t="s">
        <v>2936</v>
      </c>
      <c r="BH85" s="243" t="s">
        <v>1928</v>
      </c>
      <c r="BI85" s="344">
        <v>40892</v>
      </c>
      <c r="BJ85" s="237"/>
    </row>
    <row r="86" spans="19:62">
      <c r="BD86" s="420">
        <v>838</v>
      </c>
      <c r="BE86" s="243" t="s">
        <v>218</v>
      </c>
      <c r="BF86" s="244" t="s">
        <v>2969</v>
      </c>
      <c r="BG86" s="243"/>
      <c r="BH86" s="243" t="s">
        <v>1851</v>
      </c>
      <c r="BI86" s="344">
        <v>40961</v>
      </c>
      <c r="BJ86" s="237"/>
    </row>
    <row r="87" spans="19:62">
      <c r="BD87" s="420">
        <v>839</v>
      </c>
      <c r="BE87" s="243" t="s">
        <v>1825</v>
      </c>
      <c r="BF87" s="244" t="s">
        <v>2595</v>
      </c>
      <c r="BG87" s="243" t="s">
        <v>2970</v>
      </c>
      <c r="BH87" s="243" t="s">
        <v>2917</v>
      </c>
      <c r="BI87" s="243" t="s">
        <v>2516</v>
      </c>
      <c r="BJ87" s="519" t="s">
        <v>2418</v>
      </c>
    </row>
    <row r="88" spans="19:62">
      <c r="BD88" s="420">
        <v>840</v>
      </c>
      <c r="BE88" s="243" t="s">
        <v>199</v>
      </c>
      <c r="BF88" s="244" t="s">
        <v>2971</v>
      </c>
      <c r="BG88" s="243"/>
      <c r="BH88" s="243" t="s">
        <v>2592</v>
      </c>
      <c r="BI88" s="344">
        <v>40639</v>
      </c>
      <c r="BJ88" s="237"/>
    </row>
    <row r="89" spans="19:62">
      <c r="BD89" s="420">
        <v>841</v>
      </c>
      <c r="BE89" s="243" t="s">
        <v>173</v>
      </c>
      <c r="BF89" s="244" t="s">
        <v>1407</v>
      </c>
      <c r="BG89" s="243" t="s">
        <v>1408</v>
      </c>
      <c r="BH89" s="243" t="s">
        <v>1928</v>
      </c>
      <c r="BI89" s="343">
        <v>40940</v>
      </c>
      <c r="BJ89" s="519" t="s">
        <v>2912</v>
      </c>
    </row>
    <row r="90" spans="19:62">
      <c r="BD90" s="420">
        <v>842</v>
      </c>
      <c r="BE90" s="243" t="s">
        <v>101</v>
      </c>
      <c r="BF90" s="244" t="s">
        <v>2972</v>
      </c>
      <c r="BG90" s="243" t="s">
        <v>2973</v>
      </c>
      <c r="BH90" s="243" t="s">
        <v>1371</v>
      </c>
      <c r="BI90" s="344">
        <v>40983</v>
      </c>
      <c r="BJ90" s="237"/>
    </row>
    <row r="91" spans="19:62">
      <c r="BD91" s="420">
        <v>843</v>
      </c>
      <c r="BE91" s="243" t="s">
        <v>143</v>
      </c>
      <c r="BF91" s="244" t="s">
        <v>2763</v>
      </c>
      <c r="BG91" s="243" t="s">
        <v>2974</v>
      </c>
      <c r="BH91" s="243" t="s">
        <v>1394</v>
      </c>
      <c r="BI91" s="344">
        <v>41001</v>
      </c>
      <c r="BJ91" s="519" t="s">
        <v>2418</v>
      </c>
    </row>
    <row r="92" spans="19:62">
      <c r="BD92" s="420">
        <v>844</v>
      </c>
      <c r="BE92" s="243" t="s">
        <v>143</v>
      </c>
      <c r="BF92" s="244" t="s">
        <v>2975</v>
      </c>
      <c r="BG92" s="243"/>
      <c r="BH92" s="243" t="s">
        <v>1394</v>
      </c>
      <c r="BI92" s="344">
        <v>41001</v>
      </c>
      <c r="BJ92" s="519" t="s">
        <v>2418</v>
      </c>
    </row>
    <row r="93" spans="19:62">
      <c r="AE93" s="504"/>
      <c r="AF93" s="504"/>
      <c r="BD93" s="420">
        <v>845</v>
      </c>
      <c r="BE93" s="243" t="s">
        <v>143</v>
      </c>
      <c r="BF93" s="244" t="s">
        <v>2976</v>
      </c>
      <c r="BG93" s="243"/>
      <c r="BH93" s="420" t="s">
        <v>1394</v>
      </c>
      <c r="BI93" s="344">
        <v>41001</v>
      </c>
      <c r="BJ93" s="519" t="s">
        <v>2418</v>
      </c>
    </row>
    <row r="94" spans="19:62">
      <c r="BD94" s="420">
        <v>846</v>
      </c>
      <c r="BE94" s="243" t="s">
        <v>143</v>
      </c>
      <c r="BF94" s="244" t="s">
        <v>2977</v>
      </c>
      <c r="BG94" s="243" t="s">
        <v>2978</v>
      </c>
      <c r="BH94" s="420" t="s">
        <v>1394</v>
      </c>
      <c r="BI94" s="344">
        <v>41001</v>
      </c>
      <c r="BJ94" s="519" t="s">
        <v>2912</v>
      </c>
    </row>
    <row r="95" spans="19:62">
      <c r="BD95" s="420">
        <v>847</v>
      </c>
      <c r="BE95" s="243" t="s">
        <v>28</v>
      </c>
      <c r="BF95" s="244" t="s">
        <v>2979</v>
      </c>
      <c r="BG95" s="243"/>
      <c r="BH95" s="420" t="s">
        <v>1397</v>
      </c>
      <c r="BI95" s="420" t="s">
        <v>2516</v>
      </c>
      <c r="BJ95" s="237"/>
    </row>
    <row r="96" spans="19:62">
      <c r="BD96" s="420">
        <v>848</v>
      </c>
      <c r="BE96" s="243" t="s">
        <v>114</v>
      </c>
      <c r="BF96" s="244" t="s">
        <v>1137</v>
      </c>
      <c r="BG96" s="243"/>
      <c r="BH96" s="420" t="s">
        <v>1397</v>
      </c>
      <c r="BI96" s="420" t="s">
        <v>2516</v>
      </c>
      <c r="BJ96" s="237"/>
    </row>
    <row r="97" spans="56:62">
      <c r="BD97" s="420">
        <v>849</v>
      </c>
      <c r="BE97" s="243" t="s">
        <v>20</v>
      </c>
      <c r="BF97" s="244" t="s">
        <v>1157</v>
      </c>
      <c r="BG97" s="243" t="s">
        <v>2980</v>
      </c>
      <c r="BH97" s="243" t="s">
        <v>1397</v>
      </c>
      <c r="BI97" s="243" t="s">
        <v>2516</v>
      </c>
      <c r="BJ97" s="237"/>
    </row>
    <row r="98" spans="56:62">
      <c r="BD98" s="420">
        <v>850</v>
      </c>
      <c r="BE98" s="243" t="s">
        <v>20</v>
      </c>
      <c r="BF98" s="244" t="s">
        <v>2981</v>
      </c>
      <c r="BG98" s="243"/>
      <c r="BH98" s="243" t="s">
        <v>1397</v>
      </c>
      <c r="BI98" s="243" t="s">
        <v>2516</v>
      </c>
      <c r="BJ98" s="237"/>
    </row>
    <row r="99" spans="56:62">
      <c r="BD99" s="420">
        <v>851</v>
      </c>
      <c r="BE99" s="243" t="s">
        <v>137</v>
      </c>
      <c r="BF99" s="244" t="s">
        <v>1435</v>
      </c>
      <c r="BG99" s="243" t="s">
        <v>1436</v>
      </c>
      <c r="BH99" s="243" t="s">
        <v>1397</v>
      </c>
      <c r="BI99" s="243" t="s">
        <v>2516</v>
      </c>
      <c r="BJ99" s="237"/>
    </row>
    <row r="100" spans="56:62">
      <c r="BD100" s="420">
        <v>852</v>
      </c>
      <c r="BE100" s="243" t="s">
        <v>28</v>
      </c>
      <c r="BF100" s="244" t="s">
        <v>1917</v>
      </c>
      <c r="BG100" s="243" t="s">
        <v>1126</v>
      </c>
      <c r="BH100" s="243" t="s">
        <v>1397</v>
      </c>
      <c r="BI100" s="243" t="s">
        <v>2516</v>
      </c>
      <c r="BJ100" s="237"/>
    </row>
    <row r="101" spans="56:62">
      <c r="BD101" s="420">
        <v>853</v>
      </c>
      <c r="BE101" s="243" t="s">
        <v>20</v>
      </c>
      <c r="BF101" s="244" t="s">
        <v>2981</v>
      </c>
      <c r="BG101" s="243"/>
      <c r="BH101" s="243" t="s">
        <v>1397</v>
      </c>
      <c r="BI101" s="243" t="s">
        <v>2516</v>
      </c>
      <c r="BJ101" s="237"/>
    </row>
    <row r="102" spans="56:62">
      <c r="BD102" s="420">
        <v>854</v>
      </c>
      <c r="BE102" s="243" t="s">
        <v>20</v>
      </c>
      <c r="BF102" s="244" t="s">
        <v>834</v>
      </c>
      <c r="BG102" s="243" t="s">
        <v>1346</v>
      </c>
      <c r="BH102" s="243" t="s">
        <v>1397</v>
      </c>
      <c r="BI102" s="243" t="s">
        <v>2516</v>
      </c>
      <c r="BJ102" s="237"/>
    </row>
    <row r="103" spans="56:62">
      <c r="BD103" s="420">
        <v>855</v>
      </c>
      <c r="BE103" s="243" t="s">
        <v>137</v>
      </c>
      <c r="BF103" s="244" t="s">
        <v>1435</v>
      </c>
      <c r="BG103" s="243" t="s">
        <v>1436</v>
      </c>
      <c r="BH103" s="243" t="s">
        <v>1397</v>
      </c>
      <c r="BI103" s="344">
        <v>40682</v>
      </c>
      <c r="BJ103" s="237"/>
    </row>
    <row r="104" spans="56:62">
      <c r="BD104" s="420">
        <v>856</v>
      </c>
      <c r="BE104" s="243" t="s">
        <v>28</v>
      </c>
      <c r="BF104" s="244" t="s">
        <v>2820</v>
      </c>
      <c r="BG104" s="243" t="s">
        <v>2928</v>
      </c>
      <c r="BH104" s="243" t="s">
        <v>1397</v>
      </c>
      <c r="BI104" s="344">
        <v>40191</v>
      </c>
      <c r="BJ104" s="237"/>
    </row>
    <row r="105" spans="56:62">
      <c r="BD105" s="420">
        <v>857</v>
      </c>
      <c r="BE105" s="243" t="s">
        <v>12</v>
      </c>
      <c r="BF105" s="244" t="s">
        <v>1912</v>
      </c>
      <c r="BG105" s="243" t="s">
        <v>2982</v>
      </c>
      <c r="BH105" s="243" t="s">
        <v>1394</v>
      </c>
      <c r="BI105" s="344">
        <v>40863</v>
      </c>
      <c r="BJ105" s="237"/>
    </row>
    <row r="106" spans="56:62">
      <c r="BD106" s="420">
        <v>858</v>
      </c>
      <c r="BE106" s="243" t="s">
        <v>24</v>
      </c>
      <c r="BF106" s="244" t="s">
        <v>1968</v>
      </c>
      <c r="BG106" s="243" t="s">
        <v>1969</v>
      </c>
      <c r="BH106" s="243" t="s">
        <v>1394</v>
      </c>
      <c r="BI106" s="344">
        <v>40857</v>
      </c>
      <c r="BJ106" s="237"/>
    </row>
    <row r="107" spans="56:62">
      <c r="BD107" s="420">
        <v>859</v>
      </c>
      <c r="BE107" s="243" t="s">
        <v>28</v>
      </c>
      <c r="BF107" s="244" t="s">
        <v>388</v>
      </c>
      <c r="BG107" s="243" t="s">
        <v>1097</v>
      </c>
      <c r="BH107" s="243" t="s">
        <v>1397</v>
      </c>
      <c r="BI107" s="243" t="s">
        <v>2516</v>
      </c>
      <c r="BJ107" s="237"/>
    </row>
    <row r="108" spans="56:62">
      <c r="BD108" s="420">
        <v>860</v>
      </c>
      <c r="BE108" s="243" t="s">
        <v>28</v>
      </c>
      <c r="BF108" s="244" t="s">
        <v>2983</v>
      </c>
      <c r="BG108" s="243" t="s">
        <v>2984</v>
      </c>
      <c r="BH108" s="243" t="s">
        <v>1397</v>
      </c>
      <c r="BI108" s="344">
        <v>40861</v>
      </c>
      <c r="BJ108" s="237"/>
    </row>
    <row r="109" spans="56:62">
      <c r="BD109" s="420">
        <v>861</v>
      </c>
      <c r="BE109" s="243" t="s">
        <v>28</v>
      </c>
      <c r="BF109" s="244" t="s">
        <v>2985</v>
      </c>
      <c r="BG109" s="243" t="s">
        <v>1108</v>
      </c>
      <c r="BH109" s="243" t="s">
        <v>1394</v>
      </c>
      <c r="BI109" s="344">
        <v>40865</v>
      </c>
      <c r="BJ109" s="237"/>
    </row>
    <row r="110" spans="56:62">
      <c r="BD110" s="420">
        <v>862</v>
      </c>
      <c r="BE110" s="243" t="s">
        <v>28</v>
      </c>
      <c r="BF110" s="244" t="s">
        <v>27</v>
      </c>
      <c r="BG110" s="243" t="s">
        <v>1098</v>
      </c>
      <c r="BH110" s="243" t="s">
        <v>2917</v>
      </c>
      <c r="BI110" s="243" t="s">
        <v>2516</v>
      </c>
      <c r="BJ110" s="237"/>
    </row>
    <row r="111" spans="56:62">
      <c r="BD111" s="420">
        <v>863</v>
      </c>
      <c r="BE111" s="243" t="s">
        <v>262</v>
      </c>
      <c r="BF111" s="244" t="s">
        <v>1094</v>
      </c>
      <c r="BG111" s="243" t="s">
        <v>1967</v>
      </c>
      <c r="BH111" s="243" t="s">
        <v>1397</v>
      </c>
      <c r="BI111" s="243" t="s">
        <v>2516</v>
      </c>
      <c r="BJ111" s="237"/>
    </row>
    <row r="112" spans="56:62">
      <c r="BD112" s="420">
        <v>864</v>
      </c>
      <c r="BE112" s="243" t="s">
        <v>24</v>
      </c>
      <c r="BF112" s="244" t="s">
        <v>1981</v>
      </c>
      <c r="BG112" s="243" t="s">
        <v>1334</v>
      </c>
      <c r="BH112" s="243" t="s">
        <v>1397</v>
      </c>
      <c r="BI112" s="243" t="s">
        <v>2516</v>
      </c>
      <c r="BJ112" s="237"/>
    </row>
    <row r="113" spans="56:62">
      <c r="BD113" s="420">
        <v>865</v>
      </c>
      <c r="BE113" s="243" t="s">
        <v>24</v>
      </c>
      <c r="BF113" s="244" t="s">
        <v>1847</v>
      </c>
      <c r="BG113" s="243" t="s">
        <v>1848</v>
      </c>
      <c r="BH113" s="243" t="s">
        <v>1397</v>
      </c>
      <c r="BI113" s="243" t="s">
        <v>2516</v>
      </c>
      <c r="BJ113" s="237"/>
    </row>
    <row r="114" spans="56:62">
      <c r="BD114" s="420">
        <v>866</v>
      </c>
      <c r="BE114" s="243" t="s">
        <v>238</v>
      </c>
      <c r="BF114" s="244" t="s">
        <v>2986</v>
      </c>
      <c r="BG114" s="243" t="s">
        <v>2987</v>
      </c>
      <c r="BH114" s="243" t="s">
        <v>1397</v>
      </c>
      <c r="BI114" s="343">
        <v>40817</v>
      </c>
      <c r="BJ114" s="237"/>
    </row>
    <row r="115" spans="56:62">
      <c r="BD115" s="420">
        <v>867</v>
      </c>
      <c r="BE115" s="243" t="s">
        <v>218</v>
      </c>
      <c r="BF115" s="244" t="s">
        <v>2416</v>
      </c>
      <c r="BG115" s="243" t="s">
        <v>2988</v>
      </c>
      <c r="BH115" s="243" t="s">
        <v>1397</v>
      </c>
      <c r="BI115" s="243" t="s">
        <v>2516</v>
      </c>
      <c r="BJ115" s="237"/>
    </row>
    <row r="116" spans="56:62">
      <c r="BD116" s="420">
        <v>868</v>
      </c>
      <c r="BE116" s="243" t="s">
        <v>218</v>
      </c>
      <c r="BF116" s="244" t="s">
        <v>2989</v>
      </c>
      <c r="BG116" s="243" t="s">
        <v>2990</v>
      </c>
      <c r="BH116" s="243" t="s">
        <v>1397</v>
      </c>
      <c r="BI116" s="243" t="s">
        <v>2516</v>
      </c>
      <c r="BJ116" s="237"/>
    </row>
    <row r="117" spans="56:62">
      <c r="BD117" s="420">
        <v>869</v>
      </c>
      <c r="BE117" s="243" t="s">
        <v>20</v>
      </c>
      <c r="BF117" s="244" t="s">
        <v>1425</v>
      </c>
      <c r="BG117" s="243" t="s">
        <v>1717</v>
      </c>
      <c r="BH117" s="243" t="s">
        <v>404</v>
      </c>
      <c r="BI117" s="344">
        <v>40883</v>
      </c>
      <c r="BJ117" s="237"/>
    </row>
    <row r="118" spans="56:62">
      <c r="BD118" s="420">
        <v>870</v>
      </c>
      <c r="BE118" s="243" t="s">
        <v>249</v>
      </c>
      <c r="BF118" s="244" t="s">
        <v>1359</v>
      </c>
      <c r="BG118" s="243" t="s">
        <v>1360</v>
      </c>
      <c r="BH118" s="243" t="s">
        <v>404</v>
      </c>
      <c r="BI118" s="344">
        <v>40883</v>
      </c>
      <c r="BJ118" s="237"/>
    </row>
    <row r="119" spans="56:62">
      <c r="BD119" s="420">
        <v>871</v>
      </c>
      <c r="BE119" s="243" t="s">
        <v>2512</v>
      </c>
      <c r="BF119" s="244" t="s">
        <v>2991</v>
      </c>
      <c r="BG119" s="243"/>
      <c r="BH119" s="243" t="s">
        <v>404</v>
      </c>
      <c r="BI119" s="344">
        <v>40892</v>
      </c>
      <c r="BJ119" s="237"/>
    </row>
    <row r="120" spans="56:62">
      <c r="BD120" s="420">
        <v>872</v>
      </c>
      <c r="BE120" s="243" t="s">
        <v>249</v>
      </c>
      <c r="BF120" s="244" t="s">
        <v>1886</v>
      </c>
      <c r="BG120" s="243" t="s">
        <v>2004</v>
      </c>
      <c r="BH120" s="243" t="s">
        <v>404</v>
      </c>
      <c r="BI120" s="344">
        <v>40865</v>
      </c>
      <c r="BJ120" s="237"/>
    </row>
    <row r="121" spans="56:62">
      <c r="BD121" s="420">
        <v>873</v>
      </c>
      <c r="BE121" s="243" t="s">
        <v>20</v>
      </c>
      <c r="BF121" s="244" t="s">
        <v>1157</v>
      </c>
      <c r="BG121" s="243" t="s">
        <v>2980</v>
      </c>
      <c r="BH121" s="243" t="s">
        <v>1397</v>
      </c>
      <c r="BI121" s="344">
        <v>40882</v>
      </c>
      <c r="BJ121" s="237"/>
    </row>
    <row r="122" spans="56:62">
      <c r="BD122" s="420">
        <v>874</v>
      </c>
      <c r="BE122" s="243" t="s">
        <v>137</v>
      </c>
      <c r="BF122" s="244" t="s">
        <v>2992</v>
      </c>
      <c r="BG122" s="243" t="s">
        <v>1852</v>
      </c>
      <c r="BH122" s="243" t="s">
        <v>1397</v>
      </c>
      <c r="BI122" s="344">
        <v>40865</v>
      </c>
      <c r="BJ122" s="237"/>
    </row>
    <row r="123" spans="56:62">
      <c r="BD123" s="420">
        <v>875</v>
      </c>
      <c r="BE123" s="243" t="s">
        <v>2993</v>
      </c>
      <c r="BF123" s="244" t="s">
        <v>2994</v>
      </c>
      <c r="BG123" s="243" t="s">
        <v>2995</v>
      </c>
      <c r="BH123" s="243" t="s">
        <v>1394</v>
      </c>
      <c r="BI123" s="343">
        <v>40817</v>
      </c>
      <c r="BJ123" s="237"/>
    </row>
    <row r="124" spans="56:62">
      <c r="BD124" s="420">
        <v>876</v>
      </c>
      <c r="BE124" s="243" t="s">
        <v>101</v>
      </c>
      <c r="BF124" s="244" t="s">
        <v>2996</v>
      </c>
      <c r="BG124" s="243"/>
      <c r="BH124" s="243" t="s">
        <v>1371</v>
      </c>
      <c r="BI124" s="344">
        <v>40849</v>
      </c>
      <c r="BJ124" s="237"/>
    </row>
    <row r="125" spans="56:62">
      <c r="BD125" s="420">
        <v>877</v>
      </c>
      <c r="BE125" s="243" t="s">
        <v>1375</v>
      </c>
      <c r="BF125" s="244" t="s">
        <v>2997</v>
      </c>
      <c r="BG125" s="243"/>
      <c r="BH125" s="243" t="s">
        <v>1394</v>
      </c>
      <c r="BI125" s="344"/>
      <c r="BJ125" s="237"/>
    </row>
    <row r="126" spans="56:62">
      <c r="BD126" s="420">
        <v>878</v>
      </c>
      <c r="BE126" s="243" t="s">
        <v>101</v>
      </c>
      <c r="BF126" s="244" t="s">
        <v>2972</v>
      </c>
      <c r="BG126" s="243" t="s">
        <v>2973</v>
      </c>
      <c r="BH126" s="243" t="s">
        <v>1371</v>
      </c>
      <c r="BI126" s="344">
        <v>40849</v>
      </c>
      <c r="BJ126" s="237"/>
    </row>
    <row r="127" spans="56:62">
      <c r="BD127" s="420">
        <v>879</v>
      </c>
      <c r="BE127" s="420" t="s">
        <v>1375</v>
      </c>
      <c r="BF127" s="244" t="s">
        <v>2998</v>
      </c>
      <c r="BG127" s="243" t="s">
        <v>2999</v>
      </c>
      <c r="BH127" s="243" t="s">
        <v>1371</v>
      </c>
      <c r="BI127" s="343">
        <v>40848</v>
      </c>
      <c r="BJ127" s="237"/>
    </row>
    <row r="128" spans="56:62">
      <c r="BD128" s="420">
        <v>880</v>
      </c>
      <c r="BE128" s="420" t="s">
        <v>10</v>
      </c>
      <c r="BF128" s="244" t="s">
        <v>3000</v>
      </c>
      <c r="BG128" s="243"/>
      <c r="BH128" s="243" t="s">
        <v>1394</v>
      </c>
      <c r="BI128" s="343">
        <v>40756</v>
      </c>
      <c r="BJ128" s="237"/>
    </row>
    <row r="129" spans="56:62">
      <c r="BD129" s="420">
        <v>881</v>
      </c>
      <c r="BE129" s="420" t="s">
        <v>147</v>
      </c>
      <c r="BF129" s="244" t="s">
        <v>1754</v>
      </c>
      <c r="BG129" s="243" t="s">
        <v>2905</v>
      </c>
      <c r="BH129" s="243" t="s">
        <v>1371</v>
      </c>
      <c r="BI129" s="343">
        <v>40544</v>
      </c>
      <c r="BJ129" s="237"/>
    </row>
    <row r="130" spans="56:62">
      <c r="BD130" s="420">
        <v>882</v>
      </c>
      <c r="BE130" s="420" t="s">
        <v>1375</v>
      </c>
      <c r="BF130" s="244" t="s">
        <v>1376</v>
      </c>
      <c r="BG130" s="243" t="s">
        <v>1377</v>
      </c>
      <c r="BH130" s="243" t="s">
        <v>1371</v>
      </c>
      <c r="BI130" s="343">
        <v>40787</v>
      </c>
      <c r="BJ130" s="237"/>
    </row>
    <row r="131" spans="56:62">
      <c r="BD131" s="420">
        <v>883</v>
      </c>
      <c r="BE131" s="420" t="s">
        <v>8</v>
      </c>
      <c r="BF131" s="244" t="s">
        <v>681</v>
      </c>
      <c r="BG131" s="243"/>
      <c r="BH131" s="243" t="s">
        <v>1394</v>
      </c>
      <c r="BI131" s="343">
        <v>40848</v>
      </c>
      <c r="BJ131" s="237"/>
    </row>
    <row r="132" spans="56:62">
      <c r="BD132" s="420">
        <v>884</v>
      </c>
      <c r="BE132" s="420" t="s">
        <v>8</v>
      </c>
      <c r="BF132" s="244" t="s">
        <v>1013</v>
      </c>
      <c r="BG132" s="243" t="s">
        <v>1014</v>
      </c>
      <c r="BH132" s="420" t="s">
        <v>1394</v>
      </c>
      <c r="BI132" s="343">
        <v>40817</v>
      </c>
      <c r="BJ132" s="237"/>
    </row>
    <row r="133" spans="56:62">
      <c r="BD133" s="420">
        <v>885</v>
      </c>
      <c r="BE133" s="420" t="s">
        <v>10</v>
      </c>
      <c r="BF133" s="244" t="s">
        <v>3001</v>
      </c>
      <c r="BG133" s="243" t="s">
        <v>2951</v>
      </c>
      <c r="BH133" s="243" t="s">
        <v>1371</v>
      </c>
      <c r="BI133" s="343">
        <v>40848</v>
      </c>
      <c r="BJ133" s="237"/>
    </row>
    <row r="134" spans="56:62">
      <c r="BD134" s="420">
        <v>886</v>
      </c>
      <c r="BE134" s="420" t="s">
        <v>1743</v>
      </c>
      <c r="BF134" s="244" t="s">
        <v>2708</v>
      </c>
      <c r="BG134" s="243" t="s">
        <v>3002</v>
      </c>
      <c r="BH134" s="243" t="s">
        <v>1371</v>
      </c>
      <c r="BI134" s="344">
        <v>40914</v>
      </c>
      <c r="BJ134" s="237"/>
    </row>
    <row r="135" spans="56:62">
      <c r="BD135" s="420">
        <v>887</v>
      </c>
      <c r="BE135" s="420" t="s">
        <v>8</v>
      </c>
      <c r="BF135" s="244" t="s">
        <v>3003</v>
      </c>
      <c r="BG135" s="243"/>
      <c r="BH135" s="243" t="s">
        <v>1371</v>
      </c>
      <c r="BI135" s="343">
        <v>40878</v>
      </c>
      <c r="BJ135" s="237"/>
    </row>
    <row r="136" spans="56:62">
      <c r="BD136" s="420">
        <v>888</v>
      </c>
      <c r="BE136" s="420" t="s">
        <v>8</v>
      </c>
      <c r="BF136" s="244" t="s">
        <v>2580</v>
      </c>
      <c r="BG136" s="243" t="s">
        <v>3004</v>
      </c>
      <c r="BH136" s="243" t="s">
        <v>1371</v>
      </c>
      <c r="BI136" s="344">
        <v>40882</v>
      </c>
      <c r="BJ136" s="237"/>
    </row>
    <row r="137" spans="56:62">
      <c r="BD137" s="420">
        <v>889</v>
      </c>
      <c r="BE137" s="420" t="s">
        <v>28</v>
      </c>
      <c r="BF137" s="244" t="s">
        <v>3005</v>
      </c>
      <c r="BG137" s="243" t="s">
        <v>1126</v>
      </c>
      <c r="BH137" s="243" t="s">
        <v>1979</v>
      </c>
      <c r="BI137" s="243" t="s">
        <v>2516</v>
      </c>
      <c r="BJ137" s="237"/>
    </row>
    <row r="138" spans="56:62">
      <c r="BD138" s="420">
        <v>890</v>
      </c>
      <c r="BE138" s="420" t="s">
        <v>249</v>
      </c>
      <c r="BF138" s="244" t="s">
        <v>3006</v>
      </c>
      <c r="BG138" s="243" t="s">
        <v>3007</v>
      </c>
      <c r="BH138" s="243" t="s">
        <v>1979</v>
      </c>
      <c r="BI138" s="243" t="s">
        <v>2516</v>
      </c>
      <c r="BJ138" s="237"/>
    </row>
    <row r="139" spans="56:62">
      <c r="BD139" s="420">
        <v>891</v>
      </c>
      <c r="BE139" s="420" t="s">
        <v>20</v>
      </c>
      <c r="BF139" s="244" t="s">
        <v>1425</v>
      </c>
      <c r="BG139" s="243" t="s">
        <v>2767</v>
      </c>
      <c r="BH139" s="243" t="s">
        <v>1397</v>
      </c>
      <c r="BI139" s="243" t="s">
        <v>2516</v>
      </c>
      <c r="BJ139" s="237"/>
    </row>
    <row r="140" spans="56:62">
      <c r="BD140" s="420">
        <v>892</v>
      </c>
      <c r="BE140" s="420" t="s">
        <v>8</v>
      </c>
      <c r="BF140" s="244" t="s">
        <v>3008</v>
      </c>
      <c r="BG140" s="243" t="s">
        <v>3009</v>
      </c>
      <c r="BH140" s="243" t="s">
        <v>2932</v>
      </c>
      <c r="BI140" s="343" t="s">
        <v>3010</v>
      </c>
      <c r="BJ140" s="237"/>
    </row>
    <row r="141" spans="56:62">
      <c r="BD141" s="420">
        <v>893</v>
      </c>
      <c r="BE141" s="420" t="s">
        <v>8</v>
      </c>
      <c r="BF141" s="244" t="s">
        <v>2484</v>
      </c>
      <c r="BG141" s="243" t="s">
        <v>2485</v>
      </c>
      <c r="BH141" s="243" t="s">
        <v>1371</v>
      </c>
      <c r="BI141" s="343">
        <v>40787</v>
      </c>
      <c r="BJ141" s="237"/>
    </row>
    <row r="142" spans="56:62">
      <c r="BD142" s="420">
        <v>894</v>
      </c>
      <c r="BE142" s="420" t="s">
        <v>8</v>
      </c>
      <c r="BF142" s="244" t="s">
        <v>3011</v>
      </c>
      <c r="BG142" s="243" t="s">
        <v>2485</v>
      </c>
      <c r="BH142" s="243" t="s">
        <v>1371</v>
      </c>
      <c r="BI142" s="343">
        <v>40817</v>
      </c>
      <c r="BJ142" s="237"/>
    </row>
    <row r="143" spans="56:62">
      <c r="BD143" s="420">
        <v>895</v>
      </c>
      <c r="BE143" s="420" t="s">
        <v>1375</v>
      </c>
      <c r="BF143" s="244" t="s">
        <v>2922</v>
      </c>
      <c r="BG143" s="243" t="s">
        <v>2563</v>
      </c>
      <c r="BH143" s="243" t="s">
        <v>1371</v>
      </c>
      <c r="BI143" s="343">
        <v>40817</v>
      </c>
      <c r="BJ143" s="237"/>
    </row>
    <row r="144" spans="56:62">
      <c r="BD144" s="420">
        <v>896</v>
      </c>
      <c r="BE144" s="420" t="s">
        <v>8</v>
      </c>
      <c r="BF144" s="244" t="s">
        <v>3012</v>
      </c>
      <c r="BG144" s="243" t="s">
        <v>2485</v>
      </c>
      <c r="BH144" s="243" t="s">
        <v>2932</v>
      </c>
      <c r="BI144" s="343">
        <v>40817</v>
      </c>
      <c r="BJ144" s="237"/>
    </row>
    <row r="145" spans="56:62">
      <c r="BD145" s="420">
        <v>897</v>
      </c>
      <c r="BE145" s="420" t="s">
        <v>8</v>
      </c>
      <c r="BF145" s="244" t="s">
        <v>2247</v>
      </c>
      <c r="BG145" s="243" t="s">
        <v>2443</v>
      </c>
      <c r="BH145" s="243" t="s">
        <v>1371</v>
      </c>
      <c r="BI145" s="343">
        <v>40817</v>
      </c>
      <c r="BJ145" s="237"/>
    </row>
    <row r="146" spans="56:62">
      <c r="BD146" s="420">
        <v>898</v>
      </c>
      <c r="BE146" s="420" t="s">
        <v>1375</v>
      </c>
      <c r="BF146" s="244" t="s">
        <v>3013</v>
      </c>
      <c r="BG146" s="243" t="s">
        <v>3014</v>
      </c>
      <c r="BH146" s="243" t="s">
        <v>1371</v>
      </c>
      <c r="BI146" s="343">
        <v>40756</v>
      </c>
      <c r="BJ146" s="237"/>
    </row>
    <row r="147" spans="56:62">
      <c r="BD147" s="420">
        <v>899</v>
      </c>
      <c r="BE147" s="420" t="s">
        <v>8</v>
      </c>
      <c r="BF147" s="244" t="s">
        <v>3015</v>
      </c>
      <c r="BG147" s="243" t="s">
        <v>3016</v>
      </c>
      <c r="BH147" s="243" t="s">
        <v>1394</v>
      </c>
      <c r="BI147" s="343">
        <v>40817</v>
      </c>
      <c r="BJ147" s="237"/>
    </row>
    <row r="148" spans="56:62">
      <c r="BD148" s="420">
        <v>900</v>
      </c>
      <c r="BE148" s="420" t="s">
        <v>10</v>
      </c>
      <c r="BF148" s="244" t="s">
        <v>3017</v>
      </c>
      <c r="BG148" s="243" t="s">
        <v>3018</v>
      </c>
      <c r="BH148" s="243" t="s">
        <v>2932</v>
      </c>
      <c r="BI148" s="343">
        <v>40787</v>
      </c>
      <c r="BJ148" s="237"/>
    </row>
    <row r="149" spans="56:62">
      <c r="BD149" s="420">
        <v>901</v>
      </c>
      <c r="BE149" s="420" t="s">
        <v>8</v>
      </c>
      <c r="BF149" s="244" t="s">
        <v>3019</v>
      </c>
      <c r="BG149" s="243" t="s">
        <v>1017</v>
      </c>
      <c r="BH149" s="420" t="s">
        <v>1371</v>
      </c>
      <c r="BI149" s="343">
        <v>40787</v>
      </c>
      <c r="BJ149" s="237"/>
    </row>
    <row r="150" spans="56:62">
      <c r="BD150" s="420">
        <v>902</v>
      </c>
      <c r="BE150" s="420" t="s">
        <v>142</v>
      </c>
      <c r="BF150" s="244" t="s">
        <v>2469</v>
      </c>
      <c r="BG150" s="243" t="s">
        <v>1012</v>
      </c>
      <c r="BH150" s="243" t="s">
        <v>1371</v>
      </c>
      <c r="BI150" s="343">
        <v>40756</v>
      </c>
      <c r="BJ150" s="237"/>
    </row>
    <row r="151" spans="56:62">
      <c r="BD151" s="420">
        <v>903</v>
      </c>
      <c r="BE151" s="420" t="s">
        <v>10</v>
      </c>
      <c r="BF151" s="244" t="s">
        <v>1708</v>
      </c>
      <c r="BG151" s="243" t="s">
        <v>1381</v>
      </c>
      <c r="BH151" s="243" t="s">
        <v>2932</v>
      </c>
      <c r="BI151" s="343">
        <v>40817</v>
      </c>
      <c r="BJ151" s="237"/>
    </row>
    <row r="152" spans="56:62">
      <c r="BD152" s="420">
        <v>904</v>
      </c>
      <c r="BE152" s="420" t="s">
        <v>8</v>
      </c>
      <c r="BF152" s="244" t="s">
        <v>1025</v>
      </c>
      <c r="BG152" s="243" t="s">
        <v>3020</v>
      </c>
      <c r="BH152" s="243" t="s">
        <v>2932</v>
      </c>
      <c r="BI152" s="343">
        <v>40756</v>
      </c>
      <c r="BJ152" s="237"/>
    </row>
    <row r="153" spans="56:62">
      <c r="BD153" s="420">
        <v>905</v>
      </c>
      <c r="BE153" s="420" t="s">
        <v>101</v>
      </c>
      <c r="BF153" s="244" t="s">
        <v>1015</v>
      </c>
      <c r="BG153" s="243" t="s">
        <v>1341</v>
      </c>
      <c r="BH153" s="420" t="s">
        <v>1394</v>
      </c>
      <c r="BI153" s="343">
        <v>40756</v>
      </c>
      <c r="BJ153" s="237"/>
    </row>
    <row r="154" spans="56:62">
      <c r="BD154" s="420">
        <v>906</v>
      </c>
      <c r="BE154" s="420" t="s">
        <v>10</v>
      </c>
      <c r="BF154" s="244" t="s">
        <v>680</v>
      </c>
      <c r="BG154" s="243" t="s">
        <v>1017</v>
      </c>
      <c r="BH154" s="420" t="s">
        <v>1394</v>
      </c>
      <c r="BI154" s="343">
        <v>40756</v>
      </c>
      <c r="BJ154" s="237"/>
    </row>
    <row r="155" spans="56:62">
      <c r="BD155" s="420">
        <v>907</v>
      </c>
      <c r="BE155" s="420" t="s">
        <v>12</v>
      </c>
      <c r="BF155" s="244" t="s">
        <v>3021</v>
      </c>
      <c r="BG155" s="243" t="s">
        <v>3022</v>
      </c>
      <c r="BH155" s="420" t="s">
        <v>1394</v>
      </c>
      <c r="BI155" s="343">
        <v>40817</v>
      </c>
      <c r="BJ155" s="237"/>
    </row>
    <row r="156" spans="56:62">
      <c r="BD156" s="420">
        <v>908</v>
      </c>
      <c r="BE156" s="420" t="s">
        <v>10</v>
      </c>
      <c r="BF156" s="244" t="s">
        <v>3023</v>
      </c>
      <c r="BG156" s="243" t="s">
        <v>2447</v>
      </c>
      <c r="BH156" s="420" t="s">
        <v>1394</v>
      </c>
      <c r="BI156" s="343">
        <v>40787</v>
      </c>
      <c r="BJ156" s="237"/>
    </row>
    <row r="157" spans="56:62">
      <c r="BD157" s="420">
        <v>909</v>
      </c>
      <c r="BE157" s="420" t="s">
        <v>10</v>
      </c>
      <c r="BF157" s="244" t="s">
        <v>2548</v>
      </c>
      <c r="BG157" s="243" t="s">
        <v>1098</v>
      </c>
      <c r="BH157" s="243" t="s">
        <v>1371</v>
      </c>
      <c r="BI157" s="344">
        <v>40947</v>
      </c>
      <c r="BJ157" s="237"/>
    </row>
    <row r="158" spans="56:62">
      <c r="BD158" s="420">
        <v>910</v>
      </c>
      <c r="BE158" s="420" t="s">
        <v>147</v>
      </c>
      <c r="BF158" s="244" t="s">
        <v>2486</v>
      </c>
      <c r="BG158" s="243" t="s">
        <v>1124</v>
      </c>
      <c r="BH158" s="243" t="s">
        <v>1371</v>
      </c>
      <c r="BI158" s="344">
        <v>40892</v>
      </c>
      <c r="BJ158" s="237"/>
    </row>
    <row r="159" spans="56:62">
      <c r="BD159" s="420">
        <v>911</v>
      </c>
      <c r="BE159" s="420" t="s">
        <v>95</v>
      </c>
      <c r="BF159" s="244" t="s">
        <v>2248</v>
      </c>
      <c r="BG159" s="243" t="s">
        <v>2726</v>
      </c>
      <c r="BH159" s="420" t="s">
        <v>1371</v>
      </c>
      <c r="BI159" s="343">
        <v>40817</v>
      </c>
      <c r="BJ159" s="237"/>
    </row>
    <row r="160" spans="56:62">
      <c r="BD160" s="420">
        <v>912</v>
      </c>
      <c r="BE160" s="420" t="s">
        <v>401</v>
      </c>
      <c r="BF160" s="244" t="s">
        <v>2221</v>
      </c>
      <c r="BG160" s="243" t="s">
        <v>3024</v>
      </c>
      <c r="BH160" s="420" t="s">
        <v>1371</v>
      </c>
      <c r="BI160" s="344">
        <v>40945</v>
      </c>
      <c r="BJ160" s="237"/>
    </row>
    <row r="161" spans="56:62">
      <c r="BD161" s="420">
        <v>913</v>
      </c>
      <c r="BE161" s="420" t="s">
        <v>3025</v>
      </c>
      <c r="BF161" s="244" t="s">
        <v>812</v>
      </c>
      <c r="BG161" s="243" t="s">
        <v>793</v>
      </c>
      <c r="BH161" s="243" t="s">
        <v>1371</v>
      </c>
      <c r="BI161" s="344">
        <v>40945</v>
      </c>
      <c r="BJ161" s="237"/>
    </row>
    <row r="162" spans="56:62">
      <c r="BD162" s="420">
        <v>914</v>
      </c>
      <c r="BE162" s="420" t="s">
        <v>106</v>
      </c>
      <c r="BF162" s="244" t="s">
        <v>3026</v>
      </c>
      <c r="BG162" s="243" t="s">
        <v>3027</v>
      </c>
      <c r="BH162" s="243" t="s">
        <v>1371</v>
      </c>
      <c r="BI162" s="344">
        <v>40952</v>
      </c>
      <c r="BJ162" s="237"/>
    </row>
    <row r="163" spans="56:62">
      <c r="BD163" s="420">
        <v>915</v>
      </c>
      <c r="BE163" s="420" t="s">
        <v>106</v>
      </c>
      <c r="BF163" s="244" t="s">
        <v>3026</v>
      </c>
      <c r="BG163" s="243" t="s">
        <v>3027</v>
      </c>
      <c r="BH163" s="243" t="s">
        <v>1371</v>
      </c>
      <c r="BI163" s="344">
        <v>40942</v>
      </c>
      <c r="BJ163" s="237"/>
    </row>
    <row r="164" spans="56:62">
      <c r="BD164" s="420">
        <v>916</v>
      </c>
      <c r="BE164" s="420" t="s">
        <v>3028</v>
      </c>
      <c r="BF164" s="244" t="s">
        <v>1898</v>
      </c>
      <c r="BG164" s="243" t="s">
        <v>1545</v>
      </c>
      <c r="BH164" s="243" t="s">
        <v>1397</v>
      </c>
      <c r="BI164" s="344">
        <v>40905</v>
      </c>
      <c r="BJ164" s="237"/>
    </row>
    <row r="165" spans="56:62">
      <c r="BD165" s="420">
        <v>917</v>
      </c>
      <c r="BE165" s="420" t="s">
        <v>106</v>
      </c>
      <c r="BF165" s="244" t="s">
        <v>2559</v>
      </c>
      <c r="BG165" s="243" t="s">
        <v>2560</v>
      </c>
      <c r="BH165" s="243" t="s">
        <v>2932</v>
      </c>
      <c r="BI165" s="243" t="s">
        <v>2516</v>
      </c>
      <c r="BJ165" s="237"/>
    </row>
    <row r="166" spans="56:62">
      <c r="BD166" s="420">
        <v>918</v>
      </c>
      <c r="BE166" s="420" t="s">
        <v>158</v>
      </c>
      <c r="BF166" s="244" t="s">
        <v>160</v>
      </c>
      <c r="BG166" s="243" t="s">
        <v>1732</v>
      </c>
      <c r="BH166" s="243" t="s">
        <v>1397</v>
      </c>
      <c r="BI166" s="344">
        <v>40932</v>
      </c>
      <c r="BJ166" s="519" t="s">
        <v>2912</v>
      </c>
    </row>
    <row r="167" spans="56:62">
      <c r="BD167" s="420">
        <v>919</v>
      </c>
      <c r="BE167" s="420" t="s">
        <v>147</v>
      </c>
      <c r="BF167" s="244" t="s">
        <v>1386</v>
      </c>
      <c r="BG167" s="243" t="s">
        <v>817</v>
      </c>
      <c r="BH167" s="243" t="s">
        <v>1371</v>
      </c>
      <c r="BI167" s="344">
        <v>40899</v>
      </c>
      <c r="BJ167" s="237"/>
    </row>
    <row r="168" spans="56:62">
      <c r="BD168" s="420">
        <v>920</v>
      </c>
      <c r="BE168" s="420" t="s">
        <v>147</v>
      </c>
      <c r="BF168" s="244" t="s">
        <v>3029</v>
      </c>
      <c r="BG168" s="243" t="s">
        <v>2705</v>
      </c>
      <c r="BH168" s="243" t="s">
        <v>2932</v>
      </c>
      <c r="BI168" s="344">
        <v>40952</v>
      </c>
      <c r="BJ168" s="237"/>
    </row>
    <row r="169" spans="56:62">
      <c r="BD169" s="420">
        <v>921</v>
      </c>
      <c r="BE169" s="420" t="s">
        <v>3030</v>
      </c>
      <c r="BF169" s="244" t="s">
        <v>3031</v>
      </c>
      <c r="BG169" s="243" t="s">
        <v>3032</v>
      </c>
      <c r="BH169" s="243" t="s">
        <v>1371</v>
      </c>
      <c r="BI169" s="344">
        <v>40954</v>
      </c>
      <c r="BJ169" s="237"/>
    </row>
    <row r="170" spans="56:62">
      <c r="BD170" s="420">
        <v>922</v>
      </c>
      <c r="BE170" s="420" t="s">
        <v>106</v>
      </c>
      <c r="BF170" s="244" t="s">
        <v>3033</v>
      </c>
      <c r="BG170" s="243" t="s">
        <v>3034</v>
      </c>
      <c r="BH170" s="243" t="s">
        <v>1371</v>
      </c>
      <c r="BI170" s="344">
        <v>40954</v>
      </c>
      <c r="BJ170" s="237"/>
    </row>
    <row r="171" spans="56:62">
      <c r="BD171" s="420">
        <v>923</v>
      </c>
      <c r="BE171" s="420" t="s">
        <v>101</v>
      </c>
      <c r="BF171" s="244" t="s">
        <v>2534</v>
      </c>
      <c r="BG171" s="243" t="s">
        <v>3035</v>
      </c>
      <c r="BH171" s="420" t="s">
        <v>3036</v>
      </c>
      <c r="BI171" s="344">
        <v>40954</v>
      </c>
      <c r="BJ171" s="237"/>
    </row>
    <row r="172" spans="56:62">
      <c r="BD172" s="420">
        <v>924</v>
      </c>
      <c r="BE172" s="420" t="s">
        <v>1468</v>
      </c>
      <c r="BF172" s="244" t="s">
        <v>2082</v>
      </c>
      <c r="BG172" s="243" t="s">
        <v>2003</v>
      </c>
      <c r="BH172" s="243" t="s">
        <v>1397</v>
      </c>
      <c r="BI172" s="344">
        <v>40928</v>
      </c>
      <c r="BJ172" s="237"/>
    </row>
    <row r="173" spans="56:62">
      <c r="BD173" s="420">
        <v>925</v>
      </c>
      <c r="BE173" s="420" t="s">
        <v>143</v>
      </c>
      <c r="BF173" s="244" t="s">
        <v>3037</v>
      </c>
      <c r="BG173" s="243" t="s">
        <v>3038</v>
      </c>
      <c r="BH173" s="243" t="s">
        <v>1394</v>
      </c>
      <c r="BI173" s="344">
        <v>41008</v>
      </c>
      <c r="BJ173" s="237"/>
    </row>
    <row r="174" spans="56:62">
      <c r="BD174" s="420">
        <v>926</v>
      </c>
      <c r="BE174" s="420" t="s">
        <v>143</v>
      </c>
      <c r="BF174" s="244" t="s">
        <v>3039</v>
      </c>
      <c r="BG174" s="243" t="s">
        <v>3040</v>
      </c>
      <c r="BH174" s="243" t="s">
        <v>1394</v>
      </c>
      <c r="BI174" s="344">
        <v>41008</v>
      </c>
      <c r="BJ174" s="237"/>
    </row>
    <row r="175" spans="56:62">
      <c r="BD175" s="420">
        <v>927</v>
      </c>
      <c r="BE175" s="420" t="s">
        <v>143</v>
      </c>
      <c r="BF175" s="244" t="s">
        <v>2255</v>
      </c>
      <c r="BG175" s="243" t="s">
        <v>3041</v>
      </c>
      <c r="BH175" s="243" t="s">
        <v>1394</v>
      </c>
      <c r="BI175" s="344">
        <v>41008</v>
      </c>
      <c r="BJ175" s="237"/>
    </row>
    <row r="176" spans="56:62">
      <c r="BD176" s="420">
        <v>928</v>
      </c>
      <c r="BE176" s="420" t="s">
        <v>30</v>
      </c>
      <c r="BF176" s="244" t="s">
        <v>3042</v>
      </c>
      <c r="BG176" s="243" t="s">
        <v>3043</v>
      </c>
      <c r="BH176" s="243" t="s">
        <v>1397</v>
      </c>
      <c r="BI176" s="344">
        <v>40919</v>
      </c>
      <c r="BJ176" s="237"/>
    </row>
    <row r="177" spans="56:62">
      <c r="BD177" s="420">
        <v>929</v>
      </c>
      <c r="BE177" s="420" t="s">
        <v>3044</v>
      </c>
      <c r="BF177" s="244" t="s">
        <v>3045</v>
      </c>
      <c r="BG177" s="243" t="s">
        <v>3046</v>
      </c>
      <c r="BH177" s="243" t="s">
        <v>3047</v>
      </c>
      <c r="BI177" s="344">
        <v>40896</v>
      </c>
      <c r="BJ177" s="237"/>
    </row>
    <row r="178" spans="56:62">
      <c r="BD178" s="420">
        <v>930</v>
      </c>
      <c r="BE178" s="420" t="s">
        <v>143</v>
      </c>
      <c r="BF178" s="244" t="s">
        <v>2769</v>
      </c>
      <c r="BG178" s="243" t="s">
        <v>3041</v>
      </c>
      <c r="BH178" s="243" t="s">
        <v>1394</v>
      </c>
      <c r="BI178" s="344">
        <v>40931</v>
      </c>
      <c r="BJ178" s="237"/>
    </row>
    <row r="179" spans="56:62">
      <c r="BD179" s="420">
        <v>931</v>
      </c>
      <c r="BE179" s="420" t="s">
        <v>3028</v>
      </c>
      <c r="BF179" s="244" t="s">
        <v>27</v>
      </c>
      <c r="BG179" s="243" t="s">
        <v>1098</v>
      </c>
      <c r="BH179" s="243" t="s">
        <v>1397</v>
      </c>
      <c r="BI179" s="344">
        <v>40932</v>
      </c>
      <c r="BJ179" s="237"/>
    </row>
    <row r="180" spans="56:62">
      <c r="BD180" s="420">
        <v>932</v>
      </c>
      <c r="BE180" s="420" t="s">
        <v>226</v>
      </c>
      <c r="BF180" s="244" t="s">
        <v>1427</v>
      </c>
      <c r="BG180" s="243" t="s">
        <v>1105</v>
      </c>
      <c r="BH180" s="243" t="s">
        <v>404</v>
      </c>
      <c r="BI180" s="344">
        <v>40928</v>
      </c>
      <c r="BJ180" s="237"/>
    </row>
    <row r="181" spans="56:62">
      <c r="BD181" s="420">
        <v>933</v>
      </c>
      <c r="BE181" s="420" t="s">
        <v>1103</v>
      </c>
      <c r="BF181" s="244" t="s">
        <v>2024</v>
      </c>
      <c r="BG181" s="243" t="s">
        <v>2025</v>
      </c>
      <c r="BH181" s="420" t="s">
        <v>404</v>
      </c>
      <c r="BI181" s="344">
        <v>40928</v>
      </c>
      <c r="BJ181" s="237"/>
    </row>
    <row r="182" spans="56:62">
      <c r="BD182" s="420">
        <v>934</v>
      </c>
      <c r="BE182" s="420" t="s">
        <v>24</v>
      </c>
      <c r="BF182" s="244" t="s">
        <v>1903</v>
      </c>
      <c r="BG182" s="243" t="s">
        <v>1969</v>
      </c>
      <c r="BH182" s="243" t="s">
        <v>1397</v>
      </c>
      <c r="BI182" s="344">
        <v>40933</v>
      </c>
      <c r="BJ182" s="237"/>
    </row>
    <row r="183" spans="56:62">
      <c r="BD183" s="420">
        <v>935</v>
      </c>
      <c r="BE183" s="420" t="s">
        <v>106</v>
      </c>
      <c r="BF183" s="244" t="s">
        <v>3048</v>
      </c>
      <c r="BG183" s="243" t="s">
        <v>3049</v>
      </c>
      <c r="BH183" s="243" t="s">
        <v>1371</v>
      </c>
      <c r="BI183" s="343">
        <v>40940</v>
      </c>
      <c r="BJ183" s="237"/>
    </row>
    <row r="184" spans="56:62">
      <c r="BD184" s="420">
        <v>936</v>
      </c>
      <c r="BE184" s="420" t="s">
        <v>147</v>
      </c>
      <c r="BF184" s="244" t="s">
        <v>1386</v>
      </c>
      <c r="BG184" s="243" t="s">
        <v>817</v>
      </c>
      <c r="BH184" s="243" t="s">
        <v>1371</v>
      </c>
      <c r="BI184" s="344">
        <v>40899</v>
      </c>
      <c r="BJ184" s="237"/>
    </row>
    <row r="185" spans="56:62">
      <c r="BD185" s="420">
        <v>937</v>
      </c>
      <c r="BE185" s="420" t="s">
        <v>143</v>
      </c>
      <c r="BF185" s="244" t="s">
        <v>3050</v>
      </c>
      <c r="BG185" s="548" t="s">
        <v>3051</v>
      </c>
      <c r="BH185" s="243" t="s">
        <v>1928</v>
      </c>
      <c r="BI185" s="344">
        <v>41009</v>
      </c>
      <c r="BJ185" s="519" t="s">
        <v>2912</v>
      </c>
    </row>
    <row r="186" spans="56:62">
      <c r="BD186" s="420">
        <v>938</v>
      </c>
      <c r="BE186" s="420" t="s">
        <v>143</v>
      </c>
      <c r="BF186" s="244" t="s">
        <v>3052</v>
      </c>
      <c r="BG186" s="243" t="s">
        <v>999</v>
      </c>
      <c r="BH186" s="420" t="s">
        <v>1394</v>
      </c>
      <c r="BI186" s="344">
        <v>41009</v>
      </c>
      <c r="BJ186" s="237" t="s">
        <v>2912</v>
      </c>
    </row>
    <row r="187" spans="56:62">
      <c r="BD187" s="420">
        <v>939</v>
      </c>
      <c r="BE187" s="420" t="s">
        <v>158</v>
      </c>
      <c r="BF187" s="244" t="s">
        <v>3053</v>
      </c>
      <c r="BG187" s="548" t="s">
        <v>3054</v>
      </c>
      <c r="BH187" s="420" t="s">
        <v>2917</v>
      </c>
      <c r="BI187" s="344">
        <v>41009</v>
      </c>
      <c r="BJ187" s="237"/>
    </row>
    <row r="188" spans="56:62">
      <c r="BD188" s="420">
        <v>940</v>
      </c>
      <c r="BE188" s="420" t="s">
        <v>158</v>
      </c>
      <c r="BF188" s="244" t="s">
        <v>1863</v>
      </c>
      <c r="BG188" s="243" t="s">
        <v>786</v>
      </c>
      <c r="BH188" s="243" t="s">
        <v>2917</v>
      </c>
      <c r="BI188" s="344">
        <v>41009</v>
      </c>
      <c r="BJ188" s="237"/>
    </row>
    <row r="189" spans="56:62">
      <c r="BD189" s="420">
        <v>941</v>
      </c>
      <c r="BE189" s="420" t="s">
        <v>28</v>
      </c>
      <c r="BF189" s="244" t="s">
        <v>803</v>
      </c>
      <c r="BG189" s="243" t="s">
        <v>3055</v>
      </c>
      <c r="BH189" s="243" t="s">
        <v>1928</v>
      </c>
      <c r="BI189" s="344">
        <v>41011</v>
      </c>
      <c r="BJ189" s="237"/>
    </row>
    <row r="190" spans="56:62">
      <c r="BD190" s="420">
        <v>942</v>
      </c>
      <c r="BE190" s="420" t="s">
        <v>763</v>
      </c>
      <c r="BF190" s="244" t="s">
        <v>2935</v>
      </c>
      <c r="BG190" s="243" t="s">
        <v>2936</v>
      </c>
      <c r="BH190" s="243" t="s">
        <v>3056</v>
      </c>
      <c r="BI190" s="344">
        <v>41011</v>
      </c>
      <c r="BJ190" s="237"/>
    </row>
    <row r="191" spans="56:62">
      <c r="BD191" s="420">
        <v>943</v>
      </c>
      <c r="BE191" s="420" t="s">
        <v>24</v>
      </c>
      <c r="BF191" s="244" t="s">
        <v>1367</v>
      </c>
      <c r="BG191" s="243" t="s">
        <v>1379</v>
      </c>
      <c r="BH191" s="243" t="s">
        <v>3056</v>
      </c>
      <c r="BI191" s="344">
        <v>41013</v>
      </c>
      <c r="BJ191" s="237"/>
    </row>
    <row r="192" spans="56:62">
      <c r="BD192" s="420">
        <v>944</v>
      </c>
      <c r="BE192" s="420" t="s">
        <v>158</v>
      </c>
      <c r="BF192" s="244" t="s">
        <v>3057</v>
      </c>
      <c r="BG192" s="243" t="s">
        <v>3058</v>
      </c>
      <c r="BH192" s="243" t="s">
        <v>3056</v>
      </c>
      <c r="BI192" s="344">
        <v>41013</v>
      </c>
      <c r="BJ192" s="237"/>
    </row>
    <row r="193" spans="56:62">
      <c r="BD193" s="420">
        <v>945</v>
      </c>
      <c r="BE193" s="420" t="s">
        <v>158</v>
      </c>
      <c r="BF193" s="244" t="s">
        <v>3059</v>
      </c>
      <c r="BG193" s="243"/>
      <c r="BH193" s="243" t="s">
        <v>3056</v>
      </c>
      <c r="BI193" s="344">
        <v>41016</v>
      </c>
      <c r="BJ193" s="237"/>
    </row>
    <row r="194" spans="56:62" ht="15.75" thickBot="1">
      <c r="BD194" s="100">
        <v>946</v>
      </c>
      <c r="BE194" s="100" t="s">
        <v>28</v>
      </c>
      <c r="BF194" s="241" t="s">
        <v>1890</v>
      </c>
      <c r="BG194" s="247" t="s">
        <v>3060</v>
      </c>
      <c r="BH194" s="247" t="s">
        <v>3061</v>
      </c>
      <c r="BI194" s="345">
        <v>40997</v>
      </c>
      <c r="BJ194" s="519" t="s">
        <v>2427</v>
      </c>
    </row>
  </sheetData>
  <sortState ref="AJ3:AN34">
    <sortCondition ref="AJ3:AJ34"/>
    <sortCondition ref="AK3:AK34"/>
  </sortState>
  <mergeCells count="7">
    <mergeCell ref="BD1:BI1"/>
    <mergeCell ref="AZ2:BA2"/>
    <mergeCell ref="A1:Q1"/>
    <mergeCell ref="S1:AH1"/>
    <mergeCell ref="AJ1:AN1"/>
    <mergeCell ref="AP1:AT1"/>
    <mergeCell ref="AV1:BB1"/>
  </mergeCells>
  <hyperlinks>
    <hyperlink ref="BG16" r:id="rId1" display="http://www.theplantlist.org/tpl/record/tro-26500063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I126"/>
  <sheetViews>
    <sheetView topLeftCell="A31" workbookViewId="0">
      <selection activeCell="B34" sqref="B34"/>
    </sheetView>
  </sheetViews>
  <sheetFormatPr defaultRowHeight="15"/>
  <cols>
    <col min="1" max="1" width="9.5703125" bestFit="1" customWidth="1"/>
    <col min="2" max="2" width="19.42578125" bestFit="1" customWidth="1"/>
    <col min="3" max="3" width="9" bestFit="1" customWidth="1"/>
    <col min="4" max="4" width="6.5703125" bestFit="1" customWidth="1"/>
    <col min="5" max="13" width="2.42578125" bestFit="1" customWidth="1"/>
    <col min="14" max="14" width="3.28515625" bestFit="1" customWidth="1"/>
    <col min="15" max="15" width="3.7109375" bestFit="1" customWidth="1"/>
    <col min="16" max="16" width="9.5703125" bestFit="1" customWidth="1"/>
    <col min="17" max="17" width="5.5703125" bestFit="1" customWidth="1"/>
    <col min="18" max="18" width="8.85546875" style="322"/>
    <col min="19" max="19" width="10.28515625" bestFit="1" customWidth="1"/>
    <col min="20" max="20" width="22.42578125" bestFit="1" customWidth="1"/>
    <col min="21" max="21" width="9" bestFit="1" customWidth="1"/>
    <col min="22" max="22" width="6.5703125" bestFit="1" customWidth="1"/>
    <col min="23" max="31" width="2.42578125" bestFit="1" customWidth="1"/>
    <col min="32" max="32" width="3.28515625" bestFit="1" customWidth="1"/>
    <col min="33" max="33" width="10.28515625" bestFit="1" customWidth="1"/>
    <col min="34" max="34" width="5.5703125" bestFit="1" customWidth="1"/>
    <col min="35" max="35" width="8.85546875" style="322"/>
    <col min="36" max="36" width="9.5703125" bestFit="1" customWidth="1"/>
    <col min="37" max="37" width="35" bestFit="1" customWidth="1"/>
    <col min="38" max="38" width="12.28515625" bestFit="1" customWidth="1"/>
    <col min="39" max="39" width="12.140625" bestFit="1" customWidth="1"/>
    <col min="40" max="40" width="7.85546875" bestFit="1" customWidth="1"/>
    <col min="41" max="41" width="8.85546875" style="322"/>
    <col min="47" max="47" width="8.85546875" style="322"/>
    <col min="48" max="48" width="3.5703125" bestFit="1" customWidth="1"/>
    <col min="49" max="49" width="10.85546875" bestFit="1" customWidth="1"/>
    <col min="50" max="50" width="21.28515625" bestFit="1" customWidth="1"/>
    <col min="51" max="51" width="11.42578125" bestFit="1" customWidth="1"/>
    <col min="52" max="52" width="8.7109375" bestFit="1" customWidth="1"/>
    <col min="53" max="53" width="8.85546875" style="322"/>
    <col min="54" max="54" width="4.42578125" bestFit="1" customWidth="1"/>
    <col min="55" max="55" width="16.28515625" bestFit="1" customWidth="1"/>
    <col min="56" max="56" width="20.28515625" bestFit="1" customWidth="1"/>
    <col min="57" max="57" width="33.7109375" customWidth="1"/>
    <col min="58" max="58" width="20.85546875" bestFit="1" customWidth="1"/>
    <col min="59" max="59" width="31.42578125" bestFit="1" customWidth="1"/>
    <col min="60" max="60" width="7.85546875" bestFit="1" customWidth="1"/>
    <col min="61" max="61" width="8.85546875" style="322"/>
  </cols>
  <sheetData>
    <row r="1" spans="1:61" ht="15.75" thickBot="1">
      <c r="A1" s="1034" t="s">
        <v>772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  <c r="L1" s="1034"/>
      <c r="M1" s="1034"/>
      <c r="N1" s="1034"/>
      <c r="O1" s="1034"/>
      <c r="P1" s="1034"/>
      <c r="Q1" s="1034"/>
      <c r="R1" s="323"/>
      <c r="S1" s="1034" t="s">
        <v>1499</v>
      </c>
      <c r="T1" s="1034"/>
      <c r="U1" s="1034"/>
      <c r="V1" s="1034"/>
      <c r="W1" s="1034"/>
      <c r="X1" s="1034"/>
      <c r="Y1" s="1034"/>
      <c r="Z1" s="1034"/>
      <c r="AA1" s="1034"/>
      <c r="AB1" s="1034"/>
      <c r="AC1" s="1034"/>
      <c r="AD1" s="1034"/>
      <c r="AE1" s="1034"/>
      <c r="AF1" s="1034"/>
      <c r="AG1" s="1034"/>
      <c r="AH1" s="1034"/>
      <c r="AI1" s="323"/>
      <c r="AJ1" s="1032" t="s">
        <v>773</v>
      </c>
      <c r="AK1" s="1032"/>
      <c r="AL1" s="1032"/>
      <c r="AM1" s="1032"/>
      <c r="AN1" s="1032"/>
      <c r="AO1" s="323"/>
      <c r="AP1" s="1031" t="s">
        <v>774</v>
      </c>
      <c r="AQ1" s="1031"/>
      <c r="AR1" s="1031"/>
      <c r="AS1" s="1031"/>
      <c r="AT1" s="1031"/>
      <c r="AU1" s="323"/>
      <c r="AV1" s="1038" t="s">
        <v>775</v>
      </c>
      <c r="AW1" s="1038"/>
      <c r="AX1" s="1038"/>
      <c r="AY1" s="1038"/>
      <c r="AZ1" s="1038"/>
      <c r="BA1" s="323"/>
      <c r="BB1" s="1037" t="s">
        <v>810</v>
      </c>
      <c r="BC1" s="1037"/>
      <c r="BD1" s="1037"/>
      <c r="BE1" s="1037"/>
      <c r="BF1" s="1037"/>
      <c r="BG1" s="1037"/>
      <c r="BH1" s="572"/>
      <c r="BI1" s="323"/>
    </row>
    <row r="2" spans="1:61" ht="15.75" thickBot="1">
      <c r="A2" s="312" t="s">
        <v>0</v>
      </c>
      <c r="B2" s="589" t="s">
        <v>1</v>
      </c>
      <c r="C2" s="589" t="s">
        <v>7</v>
      </c>
      <c r="D2" s="588" t="s">
        <v>2</v>
      </c>
      <c r="E2" s="575" t="s">
        <v>257</v>
      </c>
      <c r="F2" s="575" t="s">
        <v>313</v>
      </c>
      <c r="G2" s="575" t="s">
        <v>259</v>
      </c>
      <c r="H2" s="575" t="s">
        <v>197</v>
      </c>
      <c r="I2" s="575" t="s">
        <v>233</v>
      </c>
      <c r="J2" s="575" t="s">
        <v>314</v>
      </c>
      <c r="K2" s="575" t="s">
        <v>315</v>
      </c>
      <c r="L2" s="575" t="s">
        <v>263</v>
      </c>
      <c r="M2" s="575" t="s">
        <v>1498</v>
      </c>
      <c r="N2" s="575" t="s">
        <v>1497</v>
      </c>
      <c r="O2" s="575" t="s">
        <v>1067</v>
      </c>
      <c r="P2" s="575" t="s">
        <v>771</v>
      </c>
      <c r="Q2" s="538" t="s">
        <v>678</v>
      </c>
      <c r="R2" s="324"/>
      <c r="S2" s="312" t="s">
        <v>0</v>
      </c>
      <c r="T2" s="589" t="s">
        <v>1</v>
      </c>
      <c r="U2" s="571" t="s">
        <v>7</v>
      </c>
      <c r="V2" s="589" t="s">
        <v>2</v>
      </c>
      <c r="W2" s="602" t="s">
        <v>257</v>
      </c>
      <c r="X2" s="585" t="s">
        <v>313</v>
      </c>
      <c r="Y2" s="585" t="s">
        <v>259</v>
      </c>
      <c r="Z2" s="585" t="s">
        <v>197</v>
      </c>
      <c r="AA2" s="585" t="s">
        <v>233</v>
      </c>
      <c r="AB2" s="585" t="s">
        <v>314</v>
      </c>
      <c r="AC2" s="585" t="s">
        <v>315</v>
      </c>
      <c r="AD2" s="585" t="s">
        <v>263</v>
      </c>
      <c r="AE2" s="585" t="s">
        <v>1498</v>
      </c>
      <c r="AF2" s="585" t="s">
        <v>1497</v>
      </c>
      <c r="AG2" s="575" t="s">
        <v>771</v>
      </c>
      <c r="AH2" s="538" t="s">
        <v>678</v>
      </c>
      <c r="AI2" s="324"/>
      <c r="AJ2" s="596" t="s">
        <v>458</v>
      </c>
      <c r="AK2" s="597" t="s">
        <v>1</v>
      </c>
      <c r="AL2" s="597" t="s">
        <v>750</v>
      </c>
      <c r="AM2" s="597" t="s">
        <v>459</v>
      </c>
      <c r="AN2" s="598" t="s">
        <v>4</v>
      </c>
      <c r="AO2" s="324"/>
      <c r="AP2" s="134" t="s">
        <v>458</v>
      </c>
      <c r="AQ2" s="135" t="s">
        <v>1</v>
      </c>
      <c r="AR2" s="135" t="s">
        <v>7</v>
      </c>
      <c r="AS2" s="135" t="s">
        <v>459</v>
      </c>
      <c r="AT2" s="277" t="s">
        <v>4</v>
      </c>
      <c r="AU2" s="324"/>
      <c r="AV2" s="312" t="s">
        <v>778</v>
      </c>
      <c r="AW2" s="589" t="s">
        <v>0</v>
      </c>
      <c r="AX2" s="571" t="s">
        <v>1</v>
      </c>
      <c r="AY2" s="589" t="s">
        <v>779</v>
      </c>
      <c r="AZ2" s="458" t="s">
        <v>4</v>
      </c>
      <c r="BA2" s="324"/>
      <c r="BB2" s="312" t="s">
        <v>778</v>
      </c>
      <c r="BC2" s="589" t="s">
        <v>0</v>
      </c>
      <c r="BD2" s="571" t="s">
        <v>1</v>
      </c>
      <c r="BE2" s="589" t="s">
        <v>779</v>
      </c>
      <c r="BF2" s="571" t="s">
        <v>1760</v>
      </c>
      <c r="BG2" s="590" t="s">
        <v>4</v>
      </c>
      <c r="BH2" s="313" t="s">
        <v>2401</v>
      </c>
      <c r="BI2" s="324"/>
    </row>
    <row r="3" spans="1:61">
      <c r="A3" s="574" t="s">
        <v>9</v>
      </c>
      <c r="B3" s="283" t="s">
        <v>2012</v>
      </c>
      <c r="C3" s="574">
        <v>1</v>
      </c>
      <c r="D3" s="314"/>
      <c r="E3" s="314"/>
      <c r="F3" s="314"/>
      <c r="G3" s="297">
        <v>1</v>
      </c>
      <c r="H3" s="314"/>
      <c r="I3" s="314"/>
      <c r="J3" s="314"/>
      <c r="K3" s="314"/>
      <c r="L3" s="314"/>
      <c r="M3" s="314"/>
      <c r="N3" s="314"/>
      <c r="O3" s="314"/>
      <c r="P3" s="574" t="s">
        <v>9</v>
      </c>
      <c r="Q3" s="574">
        <f>SUM(C3)</f>
        <v>1</v>
      </c>
      <c r="S3" s="574" t="s">
        <v>147</v>
      </c>
      <c r="T3" s="574" t="s">
        <v>3303</v>
      </c>
      <c r="U3" s="574">
        <v>7</v>
      </c>
      <c r="V3" s="574"/>
      <c r="W3" s="574"/>
      <c r="X3" s="574"/>
      <c r="Y3" s="574">
        <v>7</v>
      </c>
      <c r="Z3" s="574"/>
      <c r="AA3" s="574"/>
      <c r="AB3" s="574"/>
      <c r="AC3" s="574"/>
      <c r="AD3" s="574"/>
      <c r="AE3" s="574"/>
      <c r="AF3" s="574"/>
      <c r="AG3" s="574" t="s">
        <v>147</v>
      </c>
      <c r="AH3" s="574">
        <v>7</v>
      </c>
      <c r="AJ3" s="573" t="s">
        <v>30</v>
      </c>
      <c r="AK3" s="285" t="s">
        <v>3293</v>
      </c>
      <c r="AL3" s="599">
        <v>0.155</v>
      </c>
      <c r="AM3" s="573" t="s">
        <v>3273</v>
      </c>
      <c r="AN3" s="286">
        <v>41036</v>
      </c>
      <c r="AV3" s="310">
        <v>234</v>
      </c>
      <c r="AW3" s="310" t="s">
        <v>3270</v>
      </c>
      <c r="AX3" s="593" t="s">
        <v>3271</v>
      </c>
      <c r="AY3" s="594" t="s">
        <v>1124</v>
      </c>
      <c r="AZ3" s="595">
        <v>41008</v>
      </c>
      <c r="BB3" s="310">
        <v>947</v>
      </c>
      <c r="BC3" s="310" t="s">
        <v>13</v>
      </c>
      <c r="BD3" s="309" t="s">
        <v>3087</v>
      </c>
      <c r="BE3" s="310" t="s">
        <v>3088</v>
      </c>
      <c r="BF3" s="310" t="s">
        <v>1394</v>
      </c>
      <c r="BG3" s="310" t="s">
        <v>1394</v>
      </c>
      <c r="BH3" s="584">
        <v>40851</v>
      </c>
    </row>
    <row r="4" spans="1:61">
      <c r="A4" s="573" t="s">
        <v>6</v>
      </c>
      <c r="B4" s="285" t="s">
        <v>2432</v>
      </c>
      <c r="C4" s="573">
        <v>3</v>
      </c>
      <c r="D4" s="296"/>
      <c r="E4" s="296"/>
      <c r="F4" s="296"/>
      <c r="G4" s="296">
        <v>3</v>
      </c>
      <c r="H4" s="296"/>
      <c r="I4" s="296"/>
      <c r="J4" s="296"/>
      <c r="K4" s="296"/>
      <c r="L4" s="296"/>
      <c r="M4" s="296"/>
      <c r="N4" s="296"/>
      <c r="O4" s="296"/>
      <c r="P4" s="573" t="s">
        <v>6</v>
      </c>
      <c r="Q4" s="573">
        <f>SUM(C4)</f>
        <v>3</v>
      </c>
      <c r="S4" s="573" t="s">
        <v>1753</v>
      </c>
      <c r="T4" s="573" t="s">
        <v>3304</v>
      </c>
      <c r="U4" s="573">
        <v>16</v>
      </c>
      <c r="V4" s="573"/>
      <c r="W4" s="573"/>
      <c r="X4" s="573"/>
      <c r="Y4" s="573"/>
      <c r="Z4" s="573">
        <v>16</v>
      </c>
      <c r="AA4" s="573"/>
      <c r="AB4" s="573"/>
      <c r="AC4" s="573"/>
      <c r="AD4" s="573"/>
      <c r="AE4" s="573"/>
      <c r="AF4" s="573"/>
      <c r="AG4" s="573" t="s">
        <v>1753</v>
      </c>
      <c r="AH4" s="573">
        <v>16</v>
      </c>
      <c r="AJ4" s="573" t="s">
        <v>30</v>
      </c>
      <c r="AK4" s="285" t="s">
        <v>3293</v>
      </c>
      <c r="AL4" s="573">
        <v>0.16500000000000001</v>
      </c>
      <c r="AM4" s="573" t="s">
        <v>3284</v>
      </c>
      <c r="AN4" s="286">
        <v>41044</v>
      </c>
      <c r="AV4" s="289">
        <v>235</v>
      </c>
      <c r="AW4" s="289" t="s">
        <v>151</v>
      </c>
      <c r="AX4" s="293" t="s">
        <v>3272</v>
      </c>
      <c r="AY4" s="289" t="s">
        <v>3253</v>
      </c>
      <c r="AZ4" s="577">
        <v>41011</v>
      </c>
      <c r="BB4" s="289">
        <v>948</v>
      </c>
      <c r="BC4" s="289" t="s">
        <v>13</v>
      </c>
      <c r="BD4" s="288" t="s">
        <v>3089</v>
      </c>
      <c r="BE4" s="289" t="s">
        <v>3090</v>
      </c>
      <c r="BF4" s="289" t="s">
        <v>1394</v>
      </c>
      <c r="BG4" s="289" t="s">
        <v>1394</v>
      </c>
      <c r="BH4" s="289">
        <v>2011</v>
      </c>
    </row>
    <row r="5" spans="1:61">
      <c r="A5" s="573" t="s">
        <v>11</v>
      </c>
      <c r="B5" s="285" t="s">
        <v>1109</v>
      </c>
      <c r="C5" s="573">
        <v>1</v>
      </c>
      <c r="D5" s="296"/>
      <c r="E5" s="296"/>
      <c r="F5" s="296"/>
      <c r="G5" s="296">
        <v>1</v>
      </c>
      <c r="H5" s="296"/>
      <c r="I5" s="296"/>
      <c r="J5" s="296"/>
      <c r="K5" s="296"/>
      <c r="L5" s="296"/>
      <c r="M5" s="296"/>
      <c r="N5" s="296"/>
      <c r="O5" s="296"/>
      <c r="P5" s="573" t="s">
        <v>11</v>
      </c>
      <c r="Q5" s="573">
        <f>SUM(C5)</f>
        <v>1</v>
      </c>
      <c r="S5" s="573" t="s">
        <v>1747</v>
      </c>
      <c r="T5" s="573" t="s">
        <v>3305</v>
      </c>
      <c r="U5" s="573">
        <v>2</v>
      </c>
      <c r="V5" s="573"/>
      <c r="W5" s="573"/>
      <c r="X5" s="573"/>
      <c r="Y5" s="573"/>
      <c r="Z5" s="573"/>
      <c r="AA5" s="573">
        <v>2</v>
      </c>
      <c r="AB5" s="573"/>
      <c r="AC5" s="573"/>
      <c r="AD5" s="573"/>
      <c r="AE5" s="573"/>
      <c r="AF5" s="573"/>
      <c r="AG5" s="573" t="s">
        <v>1747</v>
      </c>
      <c r="AH5" s="573">
        <v>2</v>
      </c>
      <c r="AJ5" s="573" t="s">
        <v>128</v>
      </c>
      <c r="AK5" s="285" t="s">
        <v>3289</v>
      </c>
      <c r="AL5" s="573">
        <v>4.2</v>
      </c>
      <c r="AM5" s="573" t="s">
        <v>3274</v>
      </c>
      <c r="AN5" s="286">
        <v>41032</v>
      </c>
      <c r="AV5" s="289">
        <v>236</v>
      </c>
      <c r="AW5" s="289" t="s">
        <v>249</v>
      </c>
      <c r="AX5" s="293" t="s">
        <v>1359</v>
      </c>
      <c r="AY5" s="289" t="s">
        <v>1360</v>
      </c>
      <c r="AZ5" s="577">
        <v>41031</v>
      </c>
      <c r="BB5" s="289">
        <v>949</v>
      </c>
      <c r="BC5" s="289" t="s">
        <v>13</v>
      </c>
      <c r="BD5" s="288" t="s">
        <v>3091</v>
      </c>
      <c r="BE5" s="289" t="s">
        <v>3090</v>
      </c>
      <c r="BF5" s="289" t="s">
        <v>1394</v>
      </c>
      <c r="BG5" s="289" t="s">
        <v>1394</v>
      </c>
      <c r="BH5" s="578">
        <v>40911</v>
      </c>
    </row>
    <row r="6" spans="1:61" ht="15.75" thickBot="1">
      <c r="A6" s="573" t="s">
        <v>143</v>
      </c>
      <c r="B6" s="285" t="s">
        <v>3298</v>
      </c>
      <c r="C6" s="573">
        <v>67</v>
      </c>
      <c r="D6" s="296"/>
      <c r="E6" s="296"/>
      <c r="F6" s="296"/>
      <c r="G6" s="296">
        <v>67</v>
      </c>
      <c r="H6" s="296"/>
      <c r="I6" s="296"/>
      <c r="J6" s="296"/>
      <c r="K6" s="296"/>
      <c r="L6" s="296"/>
      <c r="M6" s="296"/>
      <c r="N6" s="296"/>
      <c r="O6" s="296"/>
      <c r="P6" s="573" t="s">
        <v>143</v>
      </c>
      <c r="Q6" s="573">
        <f>SUM(C6:C14)</f>
        <v>135</v>
      </c>
      <c r="S6" s="573" t="s">
        <v>8</v>
      </c>
      <c r="T6" s="573" t="s">
        <v>3306</v>
      </c>
      <c r="U6" s="573">
        <v>5</v>
      </c>
      <c r="V6" s="573"/>
      <c r="W6" s="573"/>
      <c r="X6" s="573"/>
      <c r="Y6" s="573"/>
      <c r="Z6" s="573"/>
      <c r="AA6" s="573">
        <v>5</v>
      </c>
      <c r="AB6" s="573"/>
      <c r="AC6" s="573"/>
      <c r="AD6" s="573"/>
      <c r="AE6" s="573"/>
      <c r="AF6" s="573"/>
      <c r="AG6" s="573" t="s">
        <v>8</v>
      </c>
      <c r="AH6" s="573">
        <v>5</v>
      </c>
      <c r="AJ6" s="573" t="s">
        <v>763</v>
      </c>
      <c r="AK6" s="285" t="s">
        <v>3290</v>
      </c>
      <c r="AL6" s="599">
        <v>0.13</v>
      </c>
      <c r="AM6" s="573" t="s">
        <v>3275</v>
      </c>
      <c r="AN6" s="286">
        <v>41033</v>
      </c>
      <c r="AV6" s="586">
        <v>237</v>
      </c>
      <c r="AW6" s="586" t="s">
        <v>171</v>
      </c>
      <c r="AX6" s="591" t="s">
        <v>1327</v>
      </c>
      <c r="AY6" s="586" t="s">
        <v>782</v>
      </c>
      <c r="AZ6" s="592">
        <v>41044</v>
      </c>
      <c r="BB6" s="289">
        <v>950</v>
      </c>
      <c r="BC6" s="289" t="s">
        <v>13</v>
      </c>
      <c r="BD6" s="288" t="s">
        <v>3092</v>
      </c>
      <c r="BE6" s="289" t="s">
        <v>3090</v>
      </c>
      <c r="BF6" s="289" t="s">
        <v>1394</v>
      </c>
      <c r="BG6" s="289" t="s">
        <v>1394</v>
      </c>
      <c r="BH6" s="578">
        <v>40946</v>
      </c>
    </row>
    <row r="7" spans="1:61" ht="15.75" thickBot="1">
      <c r="A7" s="573" t="s">
        <v>143</v>
      </c>
      <c r="B7" s="285" t="s">
        <v>2769</v>
      </c>
      <c r="C7" s="573">
        <v>2</v>
      </c>
      <c r="D7" s="296"/>
      <c r="E7" s="296"/>
      <c r="F7" s="296"/>
      <c r="G7" s="296">
        <v>2</v>
      </c>
      <c r="H7" s="296"/>
      <c r="I7" s="296"/>
      <c r="J7" s="296"/>
      <c r="K7" s="296"/>
      <c r="L7" s="296"/>
      <c r="M7" s="296"/>
      <c r="N7" s="296"/>
      <c r="O7" s="296"/>
      <c r="P7" s="296" t="s">
        <v>671</v>
      </c>
      <c r="Q7" s="296">
        <f>SUM(Q3:Q6)</f>
        <v>140</v>
      </c>
      <c r="S7" s="502" t="s">
        <v>158</v>
      </c>
      <c r="T7" s="502" t="s">
        <v>3307</v>
      </c>
      <c r="U7" s="502">
        <v>1</v>
      </c>
      <c r="V7" s="502"/>
      <c r="W7" s="502"/>
      <c r="X7" s="502"/>
      <c r="Y7" s="502"/>
      <c r="Z7" s="502"/>
      <c r="AA7" s="502">
        <v>1</v>
      </c>
      <c r="AB7" s="502"/>
      <c r="AC7" s="502"/>
      <c r="AD7" s="502"/>
      <c r="AE7" s="502"/>
      <c r="AF7" s="502"/>
      <c r="AG7" s="502" t="s">
        <v>158</v>
      </c>
      <c r="AH7" s="502">
        <v>1</v>
      </c>
      <c r="AJ7" s="573" t="s">
        <v>226</v>
      </c>
      <c r="AK7" s="285" t="s">
        <v>3291</v>
      </c>
      <c r="AL7" s="573">
        <v>0.33</v>
      </c>
      <c r="AM7" s="573" t="s">
        <v>3276</v>
      </c>
      <c r="AN7" s="286">
        <v>41034</v>
      </c>
      <c r="BB7" s="289">
        <v>951</v>
      </c>
      <c r="BC7" s="289" t="s">
        <v>13</v>
      </c>
      <c r="BD7" s="288" t="s">
        <v>3093</v>
      </c>
      <c r="BE7" s="289" t="s">
        <v>1360</v>
      </c>
      <c r="BF7" s="289" t="s">
        <v>1394</v>
      </c>
      <c r="BG7" s="289" t="s">
        <v>1394</v>
      </c>
      <c r="BH7" s="579">
        <v>41214</v>
      </c>
    </row>
    <row r="8" spans="1:61">
      <c r="A8" s="573" t="s">
        <v>143</v>
      </c>
      <c r="B8" s="285" t="s">
        <v>3299</v>
      </c>
      <c r="C8" s="573">
        <v>4</v>
      </c>
      <c r="D8" s="296"/>
      <c r="E8" s="296"/>
      <c r="F8" s="296"/>
      <c r="G8" s="296">
        <v>4</v>
      </c>
      <c r="H8" s="296"/>
      <c r="I8" s="296"/>
      <c r="J8" s="296"/>
      <c r="K8" s="296"/>
      <c r="L8" s="296"/>
      <c r="M8" s="296"/>
      <c r="N8" s="296"/>
      <c r="O8" s="296"/>
      <c r="P8" s="296"/>
      <c r="Q8" s="296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420" t="s">
        <v>3302</v>
      </c>
      <c r="AH8" s="224">
        <f>SUM(AH3:AH7)</f>
        <v>31</v>
      </c>
      <c r="AJ8" s="573" t="s">
        <v>273</v>
      </c>
      <c r="AK8" s="285" t="s">
        <v>3277</v>
      </c>
      <c r="AL8" s="599">
        <v>7.0000000000000007E-2</v>
      </c>
      <c r="AM8" s="573" t="s">
        <v>3273</v>
      </c>
      <c r="AN8" s="286">
        <v>41036</v>
      </c>
      <c r="BB8" s="289">
        <v>952</v>
      </c>
      <c r="BC8" s="289" t="s">
        <v>13</v>
      </c>
      <c r="BD8" s="288" t="s">
        <v>3094</v>
      </c>
      <c r="BE8" s="289" t="s">
        <v>3090</v>
      </c>
      <c r="BF8" s="289" t="s">
        <v>1394</v>
      </c>
      <c r="BG8" s="289" t="s">
        <v>1394</v>
      </c>
      <c r="BH8" s="289">
        <v>2011</v>
      </c>
    </row>
    <row r="9" spans="1:61">
      <c r="A9" s="573" t="s">
        <v>143</v>
      </c>
      <c r="B9" s="285" t="s">
        <v>3176</v>
      </c>
      <c r="C9" s="573">
        <v>11</v>
      </c>
      <c r="D9" s="296"/>
      <c r="E9" s="296"/>
      <c r="F9" s="296"/>
      <c r="G9" s="296">
        <v>11</v>
      </c>
      <c r="H9" s="296"/>
      <c r="I9" s="296"/>
      <c r="J9" s="296"/>
      <c r="K9" s="296"/>
      <c r="L9" s="296"/>
      <c r="M9" s="296"/>
      <c r="N9" s="296"/>
      <c r="O9" s="296"/>
      <c r="P9" s="296"/>
      <c r="Q9" s="296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J9" s="573" t="s">
        <v>28</v>
      </c>
      <c r="AK9" s="285" t="s">
        <v>3279</v>
      </c>
      <c r="AL9" s="573">
        <v>2.67</v>
      </c>
      <c r="AM9" s="573" t="s">
        <v>3280</v>
      </c>
      <c r="AN9" s="286">
        <v>41043</v>
      </c>
      <c r="BB9" s="289">
        <v>953</v>
      </c>
      <c r="BC9" s="289" t="s">
        <v>13</v>
      </c>
      <c r="BD9" s="288" t="s">
        <v>3095</v>
      </c>
      <c r="BE9" s="289" t="s">
        <v>3096</v>
      </c>
      <c r="BF9" s="289" t="s">
        <v>1394</v>
      </c>
      <c r="BG9" s="289" t="s">
        <v>1394</v>
      </c>
      <c r="BH9" s="578">
        <v>40935</v>
      </c>
    </row>
    <row r="10" spans="1:61">
      <c r="A10" s="573" t="s">
        <v>143</v>
      </c>
      <c r="B10" s="285" t="s">
        <v>73</v>
      </c>
      <c r="C10" s="573">
        <v>9</v>
      </c>
      <c r="D10" s="296"/>
      <c r="E10" s="296"/>
      <c r="F10" s="296"/>
      <c r="G10" s="296">
        <v>9</v>
      </c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J10" s="573" t="s">
        <v>28</v>
      </c>
      <c r="AK10" s="285" t="s">
        <v>3296</v>
      </c>
      <c r="AL10" s="573">
        <v>0.3</v>
      </c>
      <c r="AM10" s="573" t="s">
        <v>3285</v>
      </c>
      <c r="AN10" s="286">
        <v>41044</v>
      </c>
      <c r="BB10" s="289">
        <v>954</v>
      </c>
      <c r="BC10" s="289" t="s">
        <v>13</v>
      </c>
      <c r="BD10" s="288" t="s">
        <v>120</v>
      </c>
      <c r="BE10" s="289" t="s">
        <v>3097</v>
      </c>
      <c r="BF10" s="289" t="s">
        <v>1851</v>
      </c>
      <c r="BG10" s="289" t="s">
        <v>1394</v>
      </c>
      <c r="BH10" s="289">
        <v>2011</v>
      </c>
    </row>
    <row r="11" spans="1:61">
      <c r="A11" s="573" t="s">
        <v>143</v>
      </c>
      <c r="B11" s="285" t="s">
        <v>1706</v>
      </c>
      <c r="C11" s="573">
        <v>11</v>
      </c>
      <c r="D11" s="296"/>
      <c r="E11" s="296"/>
      <c r="F11" s="296"/>
      <c r="G11" s="296">
        <v>11</v>
      </c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S11" s="259"/>
      <c r="T11" s="259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J11" s="573" t="s">
        <v>28</v>
      </c>
      <c r="AK11" s="285" t="s">
        <v>2362</v>
      </c>
      <c r="AL11" s="573">
        <v>0.65500000000000003</v>
      </c>
      <c r="AM11" s="573" t="s">
        <v>3286</v>
      </c>
      <c r="AN11" s="286">
        <v>41044</v>
      </c>
      <c r="BB11" s="289">
        <v>955</v>
      </c>
      <c r="BC11" s="289" t="s">
        <v>13</v>
      </c>
      <c r="BD11" s="288" t="s">
        <v>1036</v>
      </c>
      <c r="BE11" s="289" t="s">
        <v>3098</v>
      </c>
      <c r="BF11" s="289" t="s">
        <v>1394</v>
      </c>
      <c r="BG11" s="289" t="s">
        <v>1394</v>
      </c>
      <c r="BH11" s="289">
        <v>2011</v>
      </c>
    </row>
    <row r="12" spans="1:61">
      <c r="A12" s="573" t="s">
        <v>143</v>
      </c>
      <c r="B12" s="285" t="s">
        <v>3301</v>
      </c>
      <c r="C12" s="573">
        <v>5</v>
      </c>
      <c r="D12" s="296"/>
      <c r="E12" s="296"/>
      <c r="F12" s="296"/>
      <c r="G12" s="296">
        <v>5</v>
      </c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S12" s="471"/>
      <c r="T12" s="471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J12" s="573" t="s">
        <v>28</v>
      </c>
      <c r="AK12" s="285" t="s">
        <v>3292</v>
      </c>
      <c r="AL12" s="599">
        <v>0.45500000000000002</v>
      </c>
      <c r="AM12" s="573" t="s">
        <v>3273</v>
      </c>
      <c r="AN12" s="286">
        <v>41036</v>
      </c>
      <c r="BB12" s="289">
        <v>956</v>
      </c>
      <c r="BC12" s="289" t="s">
        <v>13</v>
      </c>
      <c r="BD12" s="288" t="s">
        <v>3099</v>
      </c>
      <c r="BE12" s="289" t="s">
        <v>3100</v>
      </c>
      <c r="BF12" s="289" t="s">
        <v>1394</v>
      </c>
      <c r="BG12" s="289" t="s">
        <v>1394</v>
      </c>
      <c r="BH12" s="579">
        <v>40787</v>
      </c>
    </row>
    <row r="13" spans="1:61">
      <c r="A13" s="573" t="s">
        <v>143</v>
      </c>
      <c r="B13" s="285" t="s">
        <v>2249</v>
      </c>
      <c r="C13" s="573">
        <v>22</v>
      </c>
      <c r="D13" s="296"/>
      <c r="E13" s="296"/>
      <c r="F13" s="296"/>
      <c r="G13" s="296">
        <v>22</v>
      </c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S13" s="471"/>
      <c r="T13" s="471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J13" s="573" t="s">
        <v>28</v>
      </c>
      <c r="AK13" s="285" t="s">
        <v>3281</v>
      </c>
      <c r="AL13" s="573">
        <v>0.54</v>
      </c>
      <c r="AM13" s="573" t="s">
        <v>3282</v>
      </c>
      <c r="AN13" s="286">
        <v>41043</v>
      </c>
      <c r="BB13" s="289">
        <v>957</v>
      </c>
      <c r="BC13" s="289" t="s">
        <v>6</v>
      </c>
      <c r="BD13" s="288" t="s">
        <v>3101</v>
      </c>
      <c r="BE13" s="289" t="s">
        <v>3102</v>
      </c>
      <c r="BF13" s="289" t="s">
        <v>1394</v>
      </c>
      <c r="BG13" s="289" t="s">
        <v>1394</v>
      </c>
      <c r="BH13" s="578">
        <v>40882</v>
      </c>
    </row>
    <row r="14" spans="1:61" ht="15.75" thickBot="1">
      <c r="A14" s="502" t="s">
        <v>143</v>
      </c>
      <c r="B14" s="600" t="s">
        <v>3300</v>
      </c>
      <c r="C14" s="502">
        <v>4</v>
      </c>
      <c r="D14" s="601"/>
      <c r="E14" s="601"/>
      <c r="F14" s="601"/>
      <c r="G14" s="601">
        <v>4</v>
      </c>
      <c r="H14" s="601"/>
      <c r="I14" s="601"/>
      <c r="J14" s="601"/>
      <c r="K14" s="601"/>
      <c r="L14" s="601"/>
      <c r="M14" s="601"/>
      <c r="N14" s="601"/>
      <c r="O14" s="601"/>
      <c r="P14" s="601"/>
      <c r="Q14" s="601"/>
      <c r="S14" s="471"/>
      <c r="T14" s="471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J14" s="573" t="s">
        <v>28</v>
      </c>
      <c r="AK14" s="285" t="s">
        <v>3297</v>
      </c>
      <c r="AL14" s="573">
        <v>1.4999999999999999E-2</v>
      </c>
      <c r="AM14" s="573" t="s">
        <v>3287</v>
      </c>
      <c r="AN14" s="286">
        <v>41044</v>
      </c>
      <c r="BB14" s="289">
        <v>958</v>
      </c>
      <c r="BC14" s="289" t="s">
        <v>6</v>
      </c>
      <c r="BD14" s="288" t="s">
        <v>3103</v>
      </c>
      <c r="BE14" s="289" t="s">
        <v>3104</v>
      </c>
      <c r="BF14" s="289" t="s">
        <v>1394</v>
      </c>
      <c r="BG14" s="289" t="s">
        <v>1394</v>
      </c>
      <c r="BH14" s="289">
        <v>2011</v>
      </c>
    </row>
    <row r="15" spans="1:61">
      <c r="S15" s="471"/>
      <c r="T15" s="471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J15" s="573" t="s">
        <v>171</v>
      </c>
      <c r="AK15" s="285" t="s">
        <v>3295</v>
      </c>
      <c r="AL15" s="573">
        <v>0.755</v>
      </c>
      <c r="AM15" s="573" t="s">
        <v>3283</v>
      </c>
      <c r="AN15" s="286">
        <v>41044</v>
      </c>
      <c r="BB15" s="289">
        <v>959</v>
      </c>
      <c r="BC15" s="289" t="s">
        <v>6</v>
      </c>
      <c r="BD15" s="288" t="s">
        <v>2608</v>
      </c>
      <c r="BE15" s="289" t="s">
        <v>3105</v>
      </c>
      <c r="BF15" s="289" t="s">
        <v>1394</v>
      </c>
      <c r="BG15" s="289" t="s">
        <v>1394</v>
      </c>
      <c r="BH15" s="578">
        <v>40882</v>
      </c>
    </row>
    <row r="16" spans="1:61">
      <c r="A16" s="24"/>
      <c r="B16" s="24"/>
      <c r="S16" s="471"/>
      <c r="T16" s="471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J16" s="573" t="s">
        <v>114</v>
      </c>
      <c r="AK16" s="285" t="s">
        <v>3294</v>
      </c>
      <c r="AL16" s="573">
        <v>9.5000000000000001E-2</v>
      </c>
      <c r="AM16" s="573" t="s">
        <v>3278</v>
      </c>
      <c r="AN16" s="286">
        <v>41043</v>
      </c>
      <c r="BB16" s="289">
        <v>960</v>
      </c>
      <c r="BC16" s="289" t="s">
        <v>6</v>
      </c>
      <c r="BD16" s="288" t="s">
        <v>3106</v>
      </c>
      <c r="BE16" s="289" t="s">
        <v>3105</v>
      </c>
      <c r="BF16" s="289" t="s">
        <v>1394</v>
      </c>
      <c r="BG16" s="289" t="s">
        <v>1394</v>
      </c>
      <c r="BH16" s="579">
        <v>40756</v>
      </c>
    </row>
    <row r="17" spans="1:60">
      <c r="A17" s="24"/>
      <c r="B17" s="24"/>
      <c r="S17" s="471"/>
      <c r="T17" s="471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J17" s="573" t="s">
        <v>249</v>
      </c>
      <c r="AK17" s="285" t="s">
        <v>3288</v>
      </c>
      <c r="AL17" s="599">
        <v>3.5000000000000003E-2</v>
      </c>
      <c r="AM17" s="573" t="s">
        <v>3273</v>
      </c>
      <c r="AN17" s="286">
        <v>41031</v>
      </c>
      <c r="BB17" s="289">
        <v>961</v>
      </c>
      <c r="BC17" s="289" t="s">
        <v>6</v>
      </c>
      <c r="BD17" s="288" t="s">
        <v>3107</v>
      </c>
      <c r="BE17" s="289" t="s">
        <v>3108</v>
      </c>
      <c r="BF17" s="289" t="s">
        <v>1394</v>
      </c>
      <c r="BG17" s="289" t="s">
        <v>1394</v>
      </c>
      <c r="BH17" s="579">
        <v>40817</v>
      </c>
    </row>
    <row r="18" spans="1:60" ht="15.75">
      <c r="A18" s="24"/>
      <c r="B18" s="24"/>
      <c r="S18" s="471"/>
      <c r="T18" s="471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J18" s="1039" t="s">
        <v>671</v>
      </c>
      <c r="AK18" s="1039"/>
      <c r="AL18" s="576">
        <f>SUM(AL3:AL17)</f>
        <v>10.570000000000004</v>
      </c>
      <c r="AM18" s="564"/>
      <c r="AN18" s="564"/>
      <c r="BB18" s="289">
        <v>962</v>
      </c>
      <c r="BC18" s="289" t="s">
        <v>9</v>
      </c>
      <c r="BD18" s="288" t="s">
        <v>3109</v>
      </c>
      <c r="BE18" s="289" t="s">
        <v>3110</v>
      </c>
      <c r="BF18" s="289" t="s">
        <v>1394</v>
      </c>
      <c r="BG18" s="289" t="s">
        <v>1394</v>
      </c>
      <c r="BH18" s="579">
        <v>40848</v>
      </c>
    </row>
    <row r="19" spans="1:60">
      <c r="A19" s="24"/>
      <c r="B19" s="24"/>
      <c r="S19" s="471"/>
      <c r="T19" s="471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BB19" s="289">
        <v>963</v>
      </c>
      <c r="BC19" s="289" t="s">
        <v>9</v>
      </c>
      <c r="BD19" s="288" t="s">
        <v>3111</v>
      </c>
      <c r="BE19" s="289" t="s">
        <v>3112</v>
      </c>
      <c r="BF19" s="289" t="s">
        <v>1394</v>
      </c>
      <c r="BG19" s="289" t="s">
        <v>1394</v>
      </c>
      <c r="BH19" s="579">
        <v>40848</v>
      </c>
    </row>
    <row r="20" spans="1:60">
      <c r="A20" s="24"/>
      <c r="B20" s="24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BB20" s="289">
        <v>964</v>
      </c>
      <c r="BC20" s="289" t="s">
        <v>11</v>
      </c>
      <c r="BD20" s="288" t="s">
        <v>3113</v>
      </c>
      <c r="BE20" s="289" t="s">
        <v>3114</v>
      </c>
      <c r="BF20" s="289" t="s">
        <v>1394</v>
      </c>
      <c r="BG20" s="289" t="s">
        <v>1394</v>
      </c>
      <c r="BH20" s="579">
        <v>40756</v>
      </c>
    </row>
    <row r="21" spans="1:60"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BB21" s="289">
        <v>965</v>
      </c>
      <c r="BC21" s="289" t="s">
        <v>143</v>
      </c>
      <c r="BD21" s="288" t="s">
        <v>3115</v>
      </c>
      <c r="BE21" s="289" t="s">
        <v>3116</v>
      </c>
      <c r="BF21" s="289" t="s">
        <v>1394</v>
      </c>
      <c r="BG21" s="289" t="s">
        <v>1394</v>
      </c>
      <c r="BH21" s="578">
        <v>40863</v>
      </c>
    </row>
    <row r="22" spans="1:60"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BB22" s="289">
        <v>966</v>
      </c>
      <c r="BC22" s="289" t="s">
        <v>143</v>
      </c>
      <c r="BD22" s="288" t="s">
        <v>3117</v>
      </c>
      <c r="BE22" s="289" t="s">
        <v>3118</v>
      </c>
      <c r="BF22" s="289" t="s">
        <v>1394</v>
      </c>
      <c r="BG22" s="289" t="s">
        <v>1394</v>
      </c>
      <c r="BH22" s="578">
        <v>40931</v>
      </c>
    </row>
    <row r="23" spans="1:60"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BB23" s="289">
        <v>967</v>
      </c>
      <c r="BC23" s="289" t="s">
        <v>143</v>
      </c>
      <c r="BD23" s="288" t="s">
        <v>3119</v>
      </c>
      <c r="BE23" s="289" t="s">
        <v>3120</v>
      </c>
      <c r="BF23" s="289" t="s">
        <v>1394</v>
      </c>
      <c r="BG23" s="289" t="s">
        <v>1394</v>
      </c>
      <c r="BH23" s="578">
        <v>40830</v>
      </c>
    </row>
    <row r="24" spans="1:60">
      <c r="BB24" s="289">
        <v>968</v>
      </c>
      <c r="BC24" s="289" t="s">
        <v>143</v>
      </c>
      <c r="BD24" s="288" t="s">
        <v>3121</v>
      </c>
      <c r="BE24" s="289" t="s">
        <v>3122</v>
      </c>
      <c r="BF24" s="289" t="s">
        <v>1394</v>
      </c>
      <c r="BG24" s="289" t="s">
        <v>1394</v>
      </c>
      <c r="BH24" s="578">
        <v>40780</v>
      </c>
    </row>
    <row r="25" spans="1:60">
      <c r="BB25" s="289">
        <v>969</v>
      </c>
      <c r="BC25" s="289" t="s">
        <v>143</v>
      </c>
      <c r="BD25" s="288" t="s">
        <v>3123</v>
      </c>
      <c r="BE25" s="289" t="s">
        <v>3124</v>
      </c>
      <c r="BF25" s="289" t="s">
        <v>1394</v>
      </c>
      <c r="BG25" s="289" t="s">
        <v>3125</v>
      </c>
      <c r="BH25" s="578">
        <v>40935</v>
      </c>
    </row>
    <row r="26" spans="1:60">
      <c r="BB26" s="289">
        <v>970</v>
      </c>
      <c r="BC26" s="289" t="s">
        <v>143</v>
      </c>
      <c r="BD26" s="288" t="s">
        <v>3126</v>
      </c>
      <c r="BE26" s="289" t="s">
        <v>3127</v>
      </c>
      <c r="BF26" s="289" t="s">
        <v>1394</v>
      </c>
      <c r="BG26" s="289" t="s">
        <v>1394</v>
      </c>
      <c r="BH26" s="579">
        <v>40940</v>
      </c>
    </row>
    <row r="27" spans="1:60">
      <c r="BB27" s="289">
        <v>971</v>
      </c>
      <c r="BC27" s="289" t="s">
        <v>143</v>
      </c>
      <c r="BD27" s="288" t="s">
        <v>3128</v>
      </c>
      <c r="BE27" s="289" t="s">
        <v>3129</v>
      </c>
      <c r="BF27" s="289" t="s">
        <v>1394</v>
      </c>
      <c r="BG27" s="289" t="s">
        <v>1394</v>
      </c>
      <c r="BH27" s="578">
        <v>40942</v>
      </c>
    </row>
    <row r="28" spans="1:60">
      <c r="BB28" s="289">
        <v>972</v>
      </c>
      <c r="BC28" s="289" t="s">
        <v>143</v>
      </c>
      <c r="BD28" s="288" t="s">
        <v>3130</v>
      </c>
      <c r="BE28" s="289" t="s">
        <v>999</v>
      </c>
      <c r="BF28" s="289" t="s">
        <v>1394</v>
      </c>
      <c r="BG28" s="289" t="s">
        <v>3131</v>
      </c>
      <c r="BH28" s="578">
        <v>40891</v>
      </c>
    </row>
    <row r="29" spans="1:60">
      <c r="BB29" s="289">
        <v>973</v>
      </c>
      <c r="BC29" s="289" t="s">
        <v>143</v>
      </c>
      <c r="BD29" s="288" t="s">
        <v>3132</v>
      </c>
      <c r="BE29" s="289" t="s">
        <v>2504</v>
      </c>
      <c r="BF29" s="289" t="s">
        <v>1394</v>
      </c>
      <c r="BG29" s="289" t="s">
        <v>1394</v>
      </c>
      <c r="BH29" s="579">
        <v>40817</v>
      </c>
    </row>
    <row r="30" spans="1:60">
      <c r="BB30" s="289">
        <v>974</v>
      </c>
      <c r="BC30" s="289" t="s">
        <v>143</v>
      </c>
      <c r="BD30" s="288" t="s">
        <v>2882</v>
      </c>
      <c r="BE30" s="289" t="s">
        <v>2974</v>
      </c>
      <c r="BF30" s="289" t="s">
        <v>1394</v>
      </c>
      <c r="BG30" s="289" t="s">
        <v>1394</v>
      </c>
      <c r="BH30" s="579">
        <v>40878</v>
      </c>
    </row>
    <row r="31" spans="1:60">
      <c r="BB31" s="289">
        <v>975</v>
      </c>
      <c r="BC31" s="289" t="s">
        <v>143</v>
      </c>
      <c r="BD31" s="288" t="s">
        <v>1555</v>
      </c>
      <c r="BE31" s="289" t="s">
        <v>1556</v>
      </c>
      <c r="BF31" s="289" t="s">
        <v>1394</v>
      </c>
      <c r="BG31" s="289" t="s">
        <v>3125</v>
      </c>
      <c r="BH31" s="579">
        <v>40544</v>
      </c>
    </row>
    <row r="32" spans="1:60">
      <c r="BB32" s="289">
        <v>976</v>
      </c>
      <c r="BC32" s="289" t="s">
        <v>143</v>
      </c>
      <c r="BD32" s="288" t="s">
        <v>3133</v>
      </c>
      <c r="BE32" s="289" t="s">
        <v>2974</v>
      </c>
      <c r="BF32" s="289" t="s">
        <v>1394</v>
      </c>
      <c r="BG32" s="289" t="s">
        <v>1394</v>
      </c>
      <c r="BH32" s="578">
        <v>40826</v>
      </c>
    </row>
    <row r="33" spans="54:60">
      <c r="BB33" s="289">
        <v>977</v>
      </c>
      <c r="BC33" s="289" t="s">
        <v>143</v>
      </c>
      <c r="BD33" s="288" t="s">
        <v>3134</v>
      </c>
      <c r="BE33" s="289" t="s">
        <v>3135</v>
      </c>
      <c r="BF33" s="289" t="s">
        <v>1394</v>
      </c>
      <c r="BG33" s="289" t="s">
        <v>3125</v>
      </c>
      <c r="BH33" s="579">
        <v>40878</v>
      </c>
    </row>
    <row r="34" spans="54:60">
      <c r="BB34" s="289">
        <v>978</v>
      </c>
      <c r="BC34" s="289" t="s">
        <v>143</v>
      </c>
      <c r="BD34" s="288" t="s">
        <v>3136</v>
      </c>
      <c r="BE34" s="289" t="s">
        <v>3137</v>
      </c>
      <c r="BF34" s="289" t="s">
        <v>1394</v>
      </c>
      <c r="BG34" s="289" t="s">
        <v>1394</v>
      </c>
      <c r="BH34" s="578">
        <v>40932</v>
      </c>
    </row>
    <row r="35" spans="54:60">
      <c r="BB35" s="289">
        <v>979</v>
      </c>
      <c r="BC35" s="289" t="s">
        <v>143</v>
      </c>
      <c r="BD35" s="288" t="s">
        <v>3136</v>
      </c>
      <c r="BE35" s="289" t="s">
        <v>3137</v>
      </c>
      <c r="BF35" s="289" t="s">
        <v>1394</v>
      </c>
      <c r="BG35" s="289" t="s">
        <v>1394</v>
      </c>
      <c r="BH35" s="578">
        <v>40949</v>
      </c>
    </row>
    <row r="36" spans="54:60">
      <c r="BB36" s="289">
        <v>980</v>
      </c>
      <c r="BC36" s="289" t="s">
        <v>143</v>
      </c>
      <c r="BD36" s="288" t="s">
        <v>3138</v>
      </c>
      <c r="BE36" s="289" t="s">
        <v>3139</v>
      </c>
      <c r="BF36" s="289" t="s">
        <v>1394</v>
      </c>
      <c r="BG36" s="289" t="s">
        <v>1394</v>
      </c>
      <c r="BH36" s="578">
        <v>40946</v>
      </c>
    </row>
    <row r="37" spans="54:60">
      <c r="BB37" s="289">
        <v>981</v>
      </c>
      <c r="BC37" s="289" t="s">
        <v>143</v>
      </c>
      <c r="BD37" s="288" t="s">
        <v>3140</v>
      </c>
      <c r="BE37" s="289" t="s">
        <v>3141</v>
      </c>
      <c r="BF37" s="289" t="s">
        <v>1394</v>
      </c>
      <c r="BG37" s="289" t="s">
        <v>1394</v>
      </c>
      <c r="BH37" s="578">
        <v>40938</v>
      </c>
    </row>
    <row r="38" spans="54:60">
      <c r="BB38" s="289">
        <v>982</v>
      </c>
      <c r="BC38" s="289" t="s">
        <v>143</v>
      </c>
      <c r="BD38" s="288" t="s">
        <v>3142</v>
      </c>
      <c r="BE38" s="289" t="s">
        <v>3143</v>
      </c>
      <c r="BF38" s="289" t="s">
        <v>1394</v>
      </c>
      <c r="BG38" s="289" t="s">
        <v>1394</v>
      </c>
      <c r="BH38" s="578">
        <v>40771</v>
      </c>
    </row>
    <row r="39" spans="54:60">
      <c r="BB39" s="289">
        <v>983</v>
      </c>
      <c r="BC39" s="289" t="s">
        <v>143</v>
      </c>
      <c r="BD39" s="288" t="s">
        <v>1563</v>
      </c>
      <c r="BE39" s="289" t="s">
        <v>1039</v>
      </c>
      <c r="BF39" s="289" t="s">
        <v>1394</v>
      </c>
      <c r="BG39" s="289" t="s">
        <v>3144</v>
      </c>
      <c r="BH39" s="579">
        <v>40940</v>
      </c>
    </row>
    <row r="40" spans="54:60">
      <c r="BB40" s="289">
        <v>984</v>
      </c>
      <c r="BC40" s="289" t="s">
        <v>143</v>
      </c>
      <c r="BD40" s="288" t="s">
        <v>3145</v>
      </c>
      <c r="BE40" s="289" t="s">
        <v>3146</v>
      </c>
      <c r="BF40" s="289" t="s">
        <v>1394</v>
      </c>
      <c r="BG40" s="289" t="s">
        <v>1394</v>
      </c>
      <c r="BH40" s="579">
        <v>41122</v>
      </c>
    </row>
    <row r="41" spans="54:60">
      <c r="BB41" s="289">
        <v>985</v>
      </c>
      <c r="BC41" s="289" t="s">
        <v>143</v>
      </c>
      <c r="BD41" s="288" t="s">
        <v>3147</v>
      </c>
      <c r="BE41" s="289" t="s">
        <v>2974</v>
      </c>
      <c r="BF41" s="289" t="s">
        <v>1394</v>
      </c>
      <c r="BG41" s="289" t="s">
        <v>1394</v>
      </c>
      <c r="BH41" s="579">
        <v>40817</v>
      </c>
    </row>
    <row r="42" spans="54:60">
      <c r="BB42" s="289">
        <v>986</v>
      </c>
      <c r="BC42" s="289" t="s">
        <v>143</v>
      </c>
      <c r="BD42" s="288" t="s">
        <v>2771</v>
      </c>
      <c r="BE42" s="289" t="s">
        <v>999</v>
      </c>
      <c r="BF42" s="289" t="s">
        <v>1394</v>
      </c>
      <c r="BG42" s="289" t="s">
        <v>1394</v>
      </c>
      <c r="BH42" s="578">
        <v>40950</v>
      </c>
    </row>
    <row r="43" spans="54:60">
      <c r="BB43" s="289">
        <v>987</v>
      </c>
      <c r="BC43" s="289" t="s">
        <v>143</v>
      </c>
      <c r="BD43" s="288" t="s">
        <v>3148</v>
      </c>
      <c r="BE43" s="289" t="s">
        <v>3135</v>
      </c>
      <c r="BF43" s="289" t="s">
        <v>1394</v>
      </c>
      <c r="BG43" s="289" t="s">
        <v>1394</v>
      </c>
      <c r="BH43" s="579">
        <v>40940</v>
      </c>
    </row>
    <row r="44" spans="54:60">
      <c r="BB44" s="289">
        <v>988</v>
      </c>
      <c r="BC44" s="289" t="s">
        <v>143</v>
      </c>
      <c r="BD44" s="288" t="s">
        <v>3148</v>
      </c>
      <c r="BE44" s="289" t="s">
        <v>3135</v>
      </c>
      <c r="BF44" s="289" t="s">
        <v>1394</v>
      </c>
      <c r="BG44" s="289" t="s">
        <v>1394</v>
      </c>
      <c r="BH44" s="289" t="s">
        <v>2516</v>
      </c>
    </row>
    <row r="45" spans="54:60">
      <c r="BB45" s="289">
        <v>989</v>
      </c>
      <c r="BC45" s="289" t="s">
        <v>143</v>
      </c>
      <c r="BD45" s="288" t="s">
        <v>3149</v>
      </c>
      <c r="BE45" s="289" t="s">
        <v>3038</v>
      </c>
      <c r="BF45" s="289" t="s">
        <v>1394</v>
      </c>
      <c r="BG45" s="289" t="s">
        <v>1394</v>
      </c>
      <c r="BH45" s="578">
        <v>40946</v>
      </c>
    </row>
    <row r="46" spans="54:60">
      <c r="BB46" s="289">
        <v>990</v>
      </c>
      <c r="BC46" s="289" t="s">
        <v>143</v>
      </c>
      <c r="BD46" s="288" t="s">
        <v>3150</v>
      </c>
      <c r="BE46" s="289" t="s">
        <v>3151</v>
      </c>
      <c r="BF46" s="289" t="s">
        <v>3152</v>
      </c>
      <c r="BG46" s="289" t="s">
        <v>3152</v>
      </c>
      <c r="BH46" s="579">
        <v>40787</v>
      </c>
    </row>
    <row r="47" spans="54:60">
      <c r="BB47" s="289">
        <v>991</v>
      </c>
      <c r="BC47" s="289" t="s">
        <v>143</v>
      </c>
      <c r="BD47" s="288" t="s">
        <v>3153</v>
      </c>
      <c r="BE47" s="289" t="s">
        <v>999</v>
      </c>
      <c r="BF47" s="289" t="s">
        <v>1394</v>
      </c>
      <c r="BG47" s="289" t="s">
        <v>3125</v>
      </c>
      <c r="BH47" s="578">
        <v>40946</v>
      </c>
    </row>
    <row r="48" spans="54:60">
      <c r="BB48" s="289">
        <v>992</v>
      </c>
      <c r="BC48" s="289" t="s">
        <v>143</v>
      </c>
      <c r="BD48" s="288" t="s">
        <v>3154</v>
      </c>
      <c r="BE48" s="289" t="s">
        <v>999</v>
      </c>
      <c r="BF48" s="289" t="s">
        <v>1394</v>
      </c>
      <c r="BG48" s="289" t="s">
        <v>1394</v>
      </c>
      <c r="BH48" s="578">
        <v>40767</v>
      </c>
    </row>
    <row r="49" spans="54:60">
      <c r="BB49" s="289">
        <v>993</v>
      </c>
      <c r="BC49" s="289" t="s">
        <v>143</v>
      </c>
      <c r="BD49" s="288" t="s">
        <v>3155</v>
      </c>
      <c r="BE49" s="289" t="s">
        <v>3137</v>
      </c>
      <c r="BF49" s="289" t="s">
        <v>1394</v>
      </c>
      <c r="BG49" s="289" t="s">
        <v>1394</v>
      </c>
      <c r="BH49" s="578">
        <v>41133</v>
      </c>
    </row>
    <row r="50" spans="54:60">
      <c r="BB50" s="289">
        <v>994</v>
      </c>
      <c r="BC50" s="289" t="s">
        <v>143</v>
      </c>
      <c r="BD50" s="288" t="s">
        <v>2769</v>
      </c>
      <c r="BE50" s="289" t="s">
        <v>3041</v>
      </c>
      <c r="BF50" s="289" t="s">
        <v>1394</v>
      </c>
      <c r="BG50" s="289" t="s">
        <v>1394</v>
      </c>
      <c r="BH50" s="578">
        <v>40938</v>
      </c>
    </row>
    <row r="51" spans="54:60">
      <c r="BB51" s="289">
        <v>995</v>
      </c>
      <c r="BC51" s="289" t="s">
        <v>143</v>
      </c>
      <c r="BD51" s="288" t="s">
        <v>3156</v>
      </c>
      <c r="BE51" s="289" t="s">
        <v>3135</v>
      </c>
      <c r="BF51" s="289" t="s">
        <v>1394</v>
      </c>
      <c r="BG51" s="289" t="s">
        <v>1394</v>
      </c>
      <c r="BH51" s="579">
        <v>40664</v>
      </c>
    </row>
    <row r="52" spans="54:60">
      <c r="BB52" s="289">
        <v>996</v>
      </c>
      <c r="BC52" s="289" t="s">
        <v>143</v>
      </c>
      <c r="BD52" s="288" t="s">
        <v>3157</v>
      </c>
      <c r="BE52" s="289" t="s">
        <v>3041</v>
      </c>
      <c r="BF52" s="289" t="s">
        <v>1394</v>
      </c>
      <c r="BG52" s="289" t="s">
        <v>3158</v>
      </c>
      <c r="BH52" s="579">
        <v>40756</v>
      </c>
    </row>
    <row r="53" spans="54:60">
      <c r="BB53" s="289">
        <v>997</v>
      </c>
      <c r="BC53" s="289" t="s">
        <v>143</v>
      </c>
      <c r="BD53" s="288" t="s">
        <v>3159</v>
      </c>
      <c r="BE53" s="289" t="s">
        <v>3160</v>
      </c>
      <c r="BF53" s="289" t="s">
        <v>1394</v>
      </c>
      <c r="BG53" s="289" t="s">
        <v>1394</v>
      </c>
      <c r="BH53" s="578">
        <v>40828</v>
      </c>
    </row>
    <row r="54" spans="54:60">
      <c r="BB54" s="289">
        <v>998</v>
      </c>
      <c r="BC54" s="289" t="s">
        <v>143</v>
      </c>
      <c r="BD54" s="288" t="s">
        <v>3161</v>
      </c>
      <c r="BE54" s="289" t="s">
        <v>2974</v>
      </c>
      <c r="BF54" s="289" t="s">
        <v>1394</v>
      </c>
      <c r="BG54" s="289" t="s">
        <v>1394</v>
      </c>
      <c r="BH54" s="578">
        <v>40896</v>
      </c>
    </row>
    <row r="55" spans="54:60">
      <c r="BB55" s="289">
        <v>999</v>
      </c>
      <c r="BC55" s="289" t="s">
        <v>143</v>
      </c>
      <c r="BD55" s="288" t="s">
        <v>2776</v>
      </c>
      <c r="BE55" s="289" t="s">
        <v>3162</v>
      </c>
      <c r="BF55" s="289" t="s">
        <v>1394</v>
      </c>
      <c r="BG55" s="289" t="s">
        <v>1394</v>
      </c>
      <c r="BH55" s="578">
        <v>40946</v>
      </c>
    </row>
    <row r="56" spans="54:60">
      <c r="BB56" s="289">
        <v>1000</v>
      </c>
      <c r="BC56" s="289" t="s">
        <v>143</v>
      </c>
      <c r="BD56" s="288" t="s">
        <v>3163</v>
      </c>
      <c r="BE56" s="289" t="s">
        <v>1002</v>
      </c>
      <c r="BF56" s="289" t="s">
        <v>1394</v>
      </c>
      <c r="BG56" s="289" t="s">
        <v>1394</v>
      </c>
      <c r="BH56" s="578">
        <v>40771</v>
      </c>
    </row>
    <row r="57" spans="54:60">
      <c r="BB57" s="289">
        <v>1002</v>
      </c>
      <c r="BC57" s="289" t="s">
        <v>143</v>
      </c>
      <c r="BD57" s="288" t="s">
        <v>1801</v>
      </c>
      <c r="BE57" s="289" t="s">
        <v>3164</v>
      </c>
      <c r="BF57" s="289" t="s">
        <v>1394</v>
      </c>
      <c r="BG57" s="289" t="s">
        <v>1394</v>
      </c>
      <c r="BH57" s="578">
        <v>40938</v>
      </c>
    </row>
    <row r="58" spans="54:60">
      <c r="BB58" s="289">
        <v>1003</v>
      </c>
      <c r="BC58" s="289" t="s">
        <v>143</v>
      </c>
      <c r="BD58" s="288" t="s">
        <v>3165</v>
      </c>
      <c r="BE58" s="289" t="s">
        <v>3166</v>
      </c>
      <c r="BF58" s="289" t="s">
        <v>1394</v>
      </c>
      <c r="BG58" s="289" t="s">
        <v>1394</v>
      </c>
      <c r="BH58" s="580" t="s">
        <v>3167</v>
      </c>
    </row>
    <row r="59" spans="54:60">
      <c r="BB59" s="289">
        <v>1004</v>
      </c>
      <c r="BC59" s="289" t="s">
        <v>143</v>
      </c>
      <c r="BD59" s="288" t="s">
        <v>3140</v>
      </c>
      <c r="BE59" s="289" t="s">
        <v>3162</v>
      </c>
      <c r="BF59" s="289" t="s">
        <v>1394</v>
      </c>
      <c r="BG59" s="289" t="s">
        <v>1394</v>
      </c>
      <c r="BH59" s="578">
        <v>40938</v>
      </c>
    </row>
    <row r="60" spans="54:60">
      <c r="BB60" s="289">
        <v>1005</v>
      </c>
      <c r="BC60" s="289" t="s">
        <v>143</v>
      </c>
      <c r="BD60" s="288" t="s">
        <v>2776</v>
      </c>
      <c r="BE60" s="295" t="s">
        <v>3168</v>
      </c>
      <c r="BF60" s="289" t="s">
        <v>1394</v>
      </c>
      <c r="BG60" s="289" t="s">
        <v>1394</v>
      </c>
      <c r="BH60" s="580" t="s">
        <v>3169</v>
      </c>
    </row>
    <row r="61" spans="54:60">
      <c r="BB61" s="289">
        <v>1006</v>
      </c>
      <c r="BC61" s="289" t="s">
        <v>143</v>
      </c>
      <c r="BD61" s="288" t="s">
        <v>3170</v>
      </c>
      <c r="BE61" s="289" t="s">
        <v>3171</v>
      </c>
      <c r="BF61" s="289" t="s">
        <v>1394</v>
      </c>
      <c r="BG61" s="289" t="s">
        <v>1394</v>
      </c>
      <c r="BH61" s="580" t="s">
        <v>3172</v>
      </c>
    </row>
    <row r="62" spans="54:60">
      <c r="BB62" s="289">
        <v>1007</v>
      </c>
      <c r="BC62" s="289" t="s">
        <v>143</v>
      </c>
      <c r="BD62" s="293" t="s">
        <v>3173</v>
      </c>
      <c r="BE62" s="581" t="s">
        <v>3174</v>
      </c>
      <c r="BF62" s="289" t="s">
        <v>1394</v>
      </c>
      <c r="BG62" s="289" t="s">
        <v>1394</v>
      </c>
      <c r="BH62" s="580" t="s">
        <v>3175</v>
      </c>
    </row>
    <row r="63" spans="54:60">
      <c r="BB63" s="289">
        <v>1008</v>
      </c>
      <c r="BC63" s="289" t="s">
        <v>143</v>
      </c>
      <c r="BD63" s="293" t="s">
        <v>3176</v>
      </c>
      <c r="BE63" s="289" t="s">
        <v>3177</v>
      </c>
      <c r="BF63" s="289" t="s">
        <v>1394</v>
      </c>
      <c r="BG63" s="289" t="s">
        <v>1394</v>
      </c>
      <c r="BH63" s="580" t="s">
        <v>3178</v>
      </c>
    </row>
    <row r="64" spans="54:60">
      <c r="BB64" s="289">
        <v>1009</v>
      </c>
      <c r="BC64" s="289" t="s">
        <v>143</v>
      </c>
      <c r="BD64" s="293" t="s">
        <v>3179</v>
      </c>
      <c r="BE64" s="295" t="s">
        <v>3180</v>
      </c>
      <c r="BF64" s="289" t="s">
        <v>1394</v>
      </c>
      <c r="BG64" s="289" t="s">
        <v>3152</v>
      </c>
      <c r="BH64" s="580" t="s">
        <v>2403</v>
      </c>
    </row>
    <row r="65" spans="54:60">
      <c r="BB65" s="289">
        <v>1010</v>
      </c>
      <c r="BC65" s="289" t="s">
        <v>143</v>
      </c>
      <c r="BD65" s="293" t="s">
        <v>3181</v>
      </c>
      <c r="BE65" s="289" t="s">
        <v>3182</v>
      </c>
      <c r="BF65" s="289" t="s">
        <v>1394</v>
      </c>
      <c r="BG65" s="289" t="s">
        <v>3152</v>
      </c>
      <c r="BH65" s="580" t="s">
        <v>3183</v>
      </c>
    </row>
    <row r="66" spans="54:60">
      <c r="BB66" s="289">
        <v>1011</v>
      </c>
      <c r="BC66" s="289" t="s">
        <v>143</v>
      </c>
      <c r="BD66" s="288" t="s">
        <v>3184</v>
      </c>
      <c r="BE66" s="289" t="s">
        <v>3185</v>
      </c>
      <c r="BF66" s="289" t="s">
        <v>1394</v>
      </c>
      <c r="BG66" s="289" t="s">
        <v>3152</v>
      </c>
      <c r="BH66" s="580" t="s">
        <v>3186</v>
      </c>
    </row>
    <row r="67" spans="54:60">
      <c r="BB67" s="289">
        <v>1012</v>
      </c>
      <c r="BC67" s="289" t="s">
        <v>143</v>
      </c>
      <c r="BD67" s="293" t="s">
        <v>3187</v>
      </c>
      <c r="BE67" s="582" t="s">
        <v>3188</v>
      </c>
      <c r="BF67" s="289" t="s">
        <v>1394</v>
      </c>
      <c r="BG67" s="289" t="s">
        <v>1394</v>
      </c>
      <c r="BH67" s="580" t="s">
        <v>3167</v>
      </c>
    </row>
    <row r="68" spans="54:60">
      <c r="BB68" s="289">
        <v>1013</v>
      </c>
      <c r="BC68" s="289" t="s">
        <v>143</v>
      </c>
      <c r="BD68" s="293" t="s">
        <v>3189</v>
      </c>
      <c r="BE68" s="289" t="s">
        <v>3190</v>
      </c>
      <c r="BF68" s="289" t="s">
        <v>1394</v>
      </c>
      <c r="BG68" s="289" t="s">
        <v>3152</v>
      </c>
      <c r="BH68" s="580" t="s">
        <v>3186</v>
      </c>
    </row>
    <row r="69" spans="54:60">
      <c r="BB69" s="289">
        <v>1014</v>
      </c>
      <c r="BC69" s="289" t="s">
        <v>143</v>
      </c>
      <c r="BD69" s="293" t="s">
        <v>3191</v>
      </c>
      <c r="BE69" s="582" t="s">
        <v>3192</v>
      </c>
      <c r="BF69" s="289" t="s">
        <v>1394</v>
      </c>
      <c r="BG69" s="289" t="s">
        <v>1394</v>
      </c>
      <c r="BH69" s="580" t="s">
        <v>3193</v>
      </c>
    </row>
    <row r="70" spans="54:60">
      <c r="BB70" s="289">
        <v>1015</v>
      </c>
      <c r="BC70" s="289" t="s">
        <v>143</v>
      </c>
      <c r="BD70" s="293" t="s">
        <v>305</v>
      </c>
      <c r="BE70" s="289" t="s">
        <v>3194</v>
      </c>
      <c r="BF70" s="289" t="s">
        <v>1394</v>
      </c>
      <c r="BG70" s="289" t="s">
        <v>3152</v>
      </c>
      <c r="BH70" s="580" t="s">
        <v>3195</v>
      </c>
    </row>
    <row r="71" spans="54:60">
      <c r="BB71" s="289">
        <v>1016</v>
      </c>
      <c r="BC71" s="289" t="s">
        <v>143</v>
      </c>
      <c r="BD71" s="288" t="s">
        <v>3196</v>
      </c>
      <c r="BE71" s="583" t="s">
        <v>1360</v>
      </c>
      <c r="BF71" s="289" t="s">
        <v>1928</v>
      </c>
      <c r="BG71" s="289" t="s">
        <v>3197</v>
      </c>
      <c r="BH71" s="580" t="s">
        <v>3198</v>
      </c>
    </row>
    <row r="72" spans="54:60">
      <c r="BB72" s="289">
        <v>1017</v>
      </c>
      <c r="BC72" s="289" t="s">
        <v>218</v>
      </c>
      <c r="BD72" s="288" t="s">
        <v>2465</v>
      </c>
      <c r="BE72" s="289" t="s">
        <v>3199</v>
      </c>
      <c r="BF72" s="289" t="s">
        <v>1928</v>
      </c>
      <c r="BG72" s="289" t="s">
        <v>3200</v>
      </c>
      <c r="BH72" s="580" t="s">
        <v>3201</v>
      </c>
    </row>
    <row r="73" spans="54:60">
      <c r="BB73" s="289">
        <v>1018</v>
      </c>
      <c r="BC73" s="289" t="s">
        <v>158</v>
      </c>
      <c r="BD73" s="288" t="s">
        <v>3202</v>
      </c>
      <c r="BE73" s="289" t="s">
        <v>2920</v>
      </c>
      <c r="BF73" s="289" t="s">
        <v>2917</v>
      </c>
      <c r="BG73" s="289" t="s">
        <v>3203</v>
      </c>
      <c r="BH73" s="580" t="s">
        <v>3204</v>
      </c>
    </row>
    <row r="74" spans="54:60">
      <c r="BB74" s="289">
        <v>1019</v>
      </c>
      <c r="BC74" s="289" t="s">
        <v>158</v>
      </c>
      <c r="BD74" s="288" t="s">
        <v>160</v>
      </c>
      <c r="BE74" s="289" t="s">
        <v>1732</v>
      </c>
      <c r="BF74" s="289" t="s">
        <v>2917</v>
      </c>
      <c r="BG74" s="289" t="s">
        <v>2479</v>
      </c>
      <c r="BH74" s="578">
        <v>40977</v>
      </c>
    </row>
    <row r="75" spans="54:60">
      <c r="BB75" s="289">
        <v>1020</v>
      </c>
      <c r="BC75" s="289" t="s">
        <v>158</v>
      </c>
      <c r="BD75" s="288" t="s">
        <v>2961</v>
      </c>
      <c r="BE75" s="289" t="s">
        <v>1039</v>
      </c>
      <c r="BF75" s="289" t="s">
        <v>2917</v>
      </c>
      <c r="BG75" s="289" t="s">
        <v>1371</v>
      </c>
      <c r="BH75" s="578">
        <v>40984</v>
      </c>
    </row>
    <row r="76" spans="54:60">
      <c r="BB76" s="289">
        <v>1021</v>
      </c>
      <c r="BC76" s="289" t="s">
        <v>401</v>
      </c>
      <c r="BD76" s="288" t="s">
        <v>3205</v>
      </c>
      <c r="BE76" s="289" t="s">
        <v>3206</v>
      </c>
      <c r="BF76" s="289" t="s">
        <v>2932</v>
      </c>
      <c r="BG76" s="289" t="s">
        <v>3207</v>
      </c>
      <c r="BH76" s="578">
        <v>40587</v>
      </c>
    </row>
    <row r="77" spans="54:60">
      <c r="BB77" s="289">
        <v>1022</v>
      </c>
      <c r="BC77" s="289" t="s">
        <v>143</v>
      </c>
      <c r="BD77" s="288" t="s">
        <v>1801</v>
      </c>
      <c r="BE77" s="289" t="s">
        <v>3164</v>
      </c>
      <c r="BF77" s="289" t="s">
        <v>1394</v>
      </c>
      <c r="BG77" s="289" t="s">
        <v>1928</v>
      </c>
      <c r="BH77" s="578">
        <v>41023</v>
      </c>
    </row>
    <row r="78" spans="54:60">
      <c r="BB78" s="289">
        <v>1023</v>
      </c>
      <c r="BC78" s="289" t="s">
        <v>143</v>
      </c>
      <c r="BD78" s="288" t="s">
        <v>3208</v>
      </c>
      <c r="BE78" s="289"/>
      <c r="BF78" s="289" t="s">
        <v>1394</v>
      </c>
      <c r="BG78" s="289" t="s">
        <v>1928</v>
      </c>
      <c r="BH78" s="578">
        <v>41023</v>
      </c>
    </row>
    <row r="79" spans="54:60">
      <c r="BB79" s="289">
        <v>1024</v>
      </c>
      <c r="BC79" s="289" t="s">
        <v>143</v>
      </c>
      <c r="BD79" s="288" t="s">
        <v>3209</v>
      </c>
      <c r="BE79" s="289" t="s">
        <v>3210</v>
      </c>
      <c r="BF79" s="289" t="s">
        <v>1394</v>
      </c>
      <c r="BG79" s="289" t="s">
        <v>1928</v>
      </c>
      <c r="BH79" s="578">
        <v>41023</v>
      </c>
    </row>
    <row r="80" spans="54:60">
      <c r="BB80" s="289">
        <v>1025</v>
      </c>
      <c r="BC80" s="289" t="s">
        <v>143</v>
      </c>
      <c r="BD80" s="288" t="s">
        <v>1703</v>
      </c>
      <c r="BE80" s="289" t="s">
        <v>3211</v>
      </c>
      <c r="BF80" s="289" t="s">
        <v>1394</v>
      </c>
      <c r="BG80" s="289" t="s">
        <v>1928</v>
      </c>
      <c r="BH80" s="578">
        <v>41023</v>
      </c>
    </row>
    <row r="81" spans="54:60">
      <c r="BB81" s="289">
        <v>1026</v>
      </c>
      <c r="BC81" s="289" t="s">
        <v>147</v>
      </c>
      <c r="BD81" s="288" t="s">
        <v>2486</v>
      </c>
      <c r="BE81" s="289" t="s">
        <v>1124</v>
      </c>
      <c r="BF81" s="289" t="s">
        <v>1371</v>
      </c>
      <c r="BG81" s="289" t="s">
        <v>1371</v>
      </c>
      <c r="BH81" s="578">
        <v>41022</v>
      </c>
    </row>
    <row r="82" spans="54:60">
      <c r="BB82" s="289">
        <v>1027</v>
      </c>
      <c r="BC82" s="289" t="s">
        <v>8</v>
      </c>
      <c r="BD82" s="288" t="s">
        <v>3212</v>
      </c>
      <c r="BE82" s="289" t="s">
        <v>3213</v>
      </c>
      <c r="BF82" s="289" t="s">
        <v>2932</v>
      </c>
      <c r="BG82" s="289" t="s">
        <v>3214</v>
      </c>
      <c r="BH82" s="578">
        <v>41009</v>
      </c>
    </row>
    <row r="83" spans="54:60">
      <c r="BB83" s="289">
        <v>1028</v>
      </c>
      <c r="BC83" s="289" t="s">
        <v>249</v>
      </c>
      <c r="BD83" s="288" t="s">
        <v>3215</v>
      </c>
      <c r="BE83" s="289" t="s">
        <v>3216</v>
      </c>
      <c r="BF83" s="289" t="s">
        <v>2917</v>
      </c>
      <c r="BG83" s="289" t="s">
        <v>1371</v>
      </c>
      <c r="BH83" s="578">
        <v>41002</v>
      </c>
    </row>
    <row r="84" spans="54:60">
      <c r="BB84" s="289">
        <v>1029</v>
      </c>
      <c r="BC84" s="289" t="s">
        <v>262</v>
      </c>
      <c r="BD84" s="288" t="s">
        <v>3217</v>
      </c>
      <c r="BE84" s="289" t="s">
        <v>3218</v>
      </c>
      <c r="BF84" s="289" t="s">
        <v>1371</v>
      </c>
      <c r="BG84" s="289" t="s">
        <v>1371</v>
      </c>
      <c r="BH84" s="578">
        <v>41008</v>
      </c>
    </row>
    <row r="85" spans="54:60">
      <c r="BB85" s="289">
        <v>1030</v>
      </c>
      <c r="BC85" s="289" t="s">
        <v>106</v>
      </c>
      <c r="BD85" s="288" t="s">
        <v>2551</v>
      </c>
      <c r="BE85" s="289" t="s">
        <v>2552</v>
      </c>
      <c r="BF85" s="289" t="s">
        <v>1371</v>
      </c>
      <c r="BG85" s="289" t="s">
        <v>1371</v>
      </c>
      <c r="BH85" s="578">
        <v>41009</v>
      </c>
    </row>
    <row r="86" spans="54:60">
      <c r="BB86" s="289">
        <v>1031</v>
      </c>
      <c r="BC86" s="289" t="s">
        <v>3219</v>
      </c>
      <c r="BD86" s="288" t="s">
        <v>3220</v>
      </c>
      <c r="BE86" s="289" t="s">
        <v>1124</v>
      </c>
      <c r="BF86" s="289" t="s">
        <v>1371</v>
      </c>
      <c r="BG86" s="289" t="s">
        <v>1371</v>
      </c>
      <c r="BH86" s="578">
        <v>41009</v>
      </c>
    </row>
    <row r="87" spans="54:60">
      <c r="BB87" s="289">
        <v>1032</v>
      </c>
      <c r="BC87" s="289" t="s">
        <v>3044</v>
      </c>
      <c r="BD87" s="288" t="s">
        <v>3221</v>
      </c>
      <c r="BE87" s="289" t="s">
        <v>3222</v>
      </c>
      <c r="BF87" s="289" t="s">
        <v>3047</v>
      </c>
      <c r="BG87" s="289" t="s">
        <v>3269</v>
      </c>
      <c r="BH87" s="578">
        <v>41009</v>
      </c>
    </row>
    <row r="88" spans="54:60">
      <c r="BB88" s="289">
        <v>1033</v>
      </c>
      <c r="BC88" s="289" t="s">
        <v>8</v>
      </c>
      <c r="BD88" s="288" t="s">
        <v>3223</v>
      </c>
      <c r="BE88" s="289" t="s">
        <v>1017</v>
      </c>
      <c r="BF88" s="289" t="s">
        <v>1371</v>
      </c>
      <c r="BG88" s="289" t="s">
        <v>3214</v>
      </c>
      <c r="BH88" s="578">
        <v>40998</v>
      </c>
    </row>
    <row r="89" spans="54:60">
      <c r="BB89" s="289">
        <v>1034</v>
      </c>
      <c r="BC89" s="289" t="s">
        <v>10</v>
      </c>
      <c r="BD89" s="288" t="s">
        <v>2903</v>
      </c>
      <c r="BE89" s="289" t="s">
        <v>1098</v>
      </c>
      <c r="BF89" s="289" t="s">
        <v>1371</v>
      </c>
      <c r="BG89" s="289" t="s">
        <v>3214</v>
      </c>
      <c r="BH89" s="578">
        <v>40998</v>
      </c>
    </row>
    <row r="90" spans="54:60">
      <c r="BB90" s="289">
        <v>1035</v>
      </c>
      <c r="BC90" s="289" t="s">
        <v>1375</v>
      </c>
      <c r="BD90" s="288" t="s">
        <v>3224</v>
      </c>
      <c r="BE90" s="289" t="s">
        <v>3225</v>
      </c>
      <c r="BF90" s="289" t="s">
        <v>1371</v>
      </c>
      <c r="BG90" s="289" t="s">
        <v>3214</v>
      </c>
      <c r="BH90" s="578">
        <v>41010</v>
      </c>
    </row>
    <row r="91" spans="54:60">
      <c r="BB91" s="289">
        <v>1036</v>
      </c>
      <c r="BC91" s="289" t="s">
        <v>12</v>
      </c>
      <c r="BD91" s="288" t="s">
        <v>1704</v>
      </c>
      <c r="BE91" s="289"/>
      <c r="BF91" s="289" t="s">
        <v>1371</v>
      </c>
      <c r="BG91" s="289" t="s">
        <v>2479</v>
      </c>
      <c r="BH91" s="578">
        <v>41010</v>
      </c>
    </row>
    <row r="92" spans="54:60">
      <c r="BB92" s="289">
        <v>1037</v>
      </c>
      <c r="BC92" s="289" t="s">
        <v>1747</v>
      </c>
      <c r="BD92" s="288" t="s">
        <v>2655</v>
      </c>
      <c r="BE92" s="289" t="s">
        <v>3226</v>
      </c>
      <c r="BF92" s="289" t="s">
        <v>1371</v>
      </c>
      <c r="BG92" s="289" t="s">
        <v>3214</v>
      </c>
      <c r="BH92" s="578">
        <v>40981</v>
      </c>
    </row>
    <row r="93" spans="54:60">
      <c r="BB93" s="289">
        <v>1038</v>
      </c>
      <c r="BC93" s="289" t="s">
        <v>95</v>
      </c>
      <c r="BD93" s="288" t="s">
        <v>3227</v>
      </c>
      <c r="BE93" s="289" t="s">
        <v>3228</v>
      </c>
      <c r="BF93" s="289" t="s">
        <v>1371</v>
      </c>
      <c r="BG93" s="289" t="s">
        <v>3214</v>
      </c>
      <c r="BH93" s="578">
        <v>40981</v>
      </c>
    </row>
    <row r="94" spans="54:60">
      <c r="BB94" s="289">
        <v>1039</v>
      </c>
      <c r="BC94" s="289" t="s">
        <v>122</v>
      </c>
      <c r="BD94" s="288" t="s">
        <v>3229</v>
      </c>
      <c r="BE94" s="289" t="s">
        <v>3230</v>
      </c>
      <c r="BF94" s="289" t="s">
        <v>1394</v>
      </c>
      <c r="BG94" s="289" t="s">
        <v>1851</v>
      </c>
      <c r="BH94" s="289" t="s">
        <v>2516</v>
      </c>
    </row>
    <row r="95" spans="54:60">
      <c r="BB95" s="289">
        <v>1040</v>
      </c>
      <c r="BC95" s="289" t="s">
        <v>122</v>
      </c>
      <c r="BD95" s="288" t="s">
        <v>3231</v>
      </c>
      <c r="BE95" s="289"/>
      <c r="BF95" s="289" t="s">
        <v>1851</v>
      </c>
      <c r="BG95" s="289" t="s">
        <v>3232</v>
      </c>
      <c r="BH95" s="578">
        <v>40938</v>
      </c>
    </row>
    <row r="96" spans="54:60">
      <c r="BB96" s="289">
        <v>1041</v>
      </c>
      <c r="BC96" s="289" t="s">
        <v>122</v>
      </c>
      <c r="BD96" s="288" t="s">
        <v>3233</v>
      </c>
      <c r="BE96" s="289" t="s">
        <v>3234</v>
      </c>
      <c r="BF96" s="289" t="s">
        <v>3235</v>
      </c>
      <c r="BG96" s="289" t="s">
        <v>3236</v>
      </c>
      <c r="BH96" s="289"/>
    </row>
    <row r="97" spans="54:60">
      <c r="BB97" s="289">
        <v>1042</v>
      </c>
      <c r="BC97" s="289" t="s">
        <v>122</v>
      </c>
      <c r="BD97" s="288" t="s">
        <v>1329</v>
      </c>
      <c r="BE97" s="289" t="s">
        <v>1330</v>
      </c>
      <c r="BF97" s="289"/>
      <c r="BG97" s="289"/>
      <c r="BH97" s="289"/>
    </row>
    <row r="98" spans="54:60">
      <c r="BB98" s="289">
        <v>1043</v>
      </c>
      <c r="BC98" s="289" t="s">
        <v>122</v>
      </c>
      <c r="BD98" s="288" t="s">
        <v>3237</v>
      </c>
      <c r="BE98" s="289" t="s">
        <v>1328</v>
      </c>
      <c r="BF98" s="289"/>
      <c r="BG98" s="289"/>
      <c r="BH98" s="289"/>
    </row>
    <row r="99" spans="54:60">
      <c r="BB99" s="289">
        <v>1044</v>
      </c>
      <c r="BC99" s="289" t="s">
        <v>122</v>
      </c>
      <c r="BD99" s="288" t="s">
        <v>3238</v>
      </c>
      <c r="BE99" s="289" t="s">
        <v>3096</v>
      </c>
      <c r="BF99" s="289"/>
      <c r="BG99" s="289"/>
      <c r="BH99" s="289"/>
    </row>
    <row r="100" spans="54:60">
      <c r="BB100" s="289">
        <v>1045</v>
      </c>
      <c r="BC100" s="289" t="s">
        <v>122</v>
      </c>
      <c r="BD100" s="288" t="s">
        <v>204</v>
      </c>
      <c r="BE100" s="289" t="s">
        <v>3239</v>
      </c>
      <c r="BF100" s="289"/>
      <c r="BG100" s="289"/>
      <c r="BH100" s="289"/>
    </row>
    <row r="101" spans="54:60">
      <c r="BB101" s="289">
        <v>1046</v>
      </c>
      <c r="BC101" s="289" t="s">
        <v>122</v>
      </c>
      <c r="BD101" s="288" t="s">
        <v>3240</v>
      </c>
      <c r="BE101" s="289" t="s">
        <v>3241</v>
      </c>
      <c r="BF101" s="289" t="s">
        <v>1851</v>
      </c>
      <c r="BG101" s="289" t="s">
        <v>3242</v>
      </c>
      <c r="BH101" s="578">
        <v>40988</v>
      </c>
    </row>
    <row r="102" spans="54:60">
      <c r="BB102" s="289">
        <v>1047</v>
      </c>
      <c r="BC102" s="289" t="s">
        <v>122</v>
      </c>
      <c r="BD102" s="288" t="s">
        <v>1329</v>
      </c>
      <c r="BE102" s="289" t="s">
        <v>3243</v>
      </c>
      <c r="BF102" s="289" t="s">
        <v>1851</v>
      </c>
      <c r="BG102" s="289" t="s">
        <v>3244</v>
      </c>
      <c r="BH102" s="578">
        <v>40988</v>
      </c>
    </row>
    <row r="103" spans="54:60">
      <c r="BB103" s="289">
        <v>1048</v>
      </c>
      <c r="BC103" s="289" t="s">
        <v>122</v>
      </c>
      <c r="BD103" s="288" t="s">
        <v>3245</v>
      </c>
      <c r="BE103" s="289" t="s">
        <v>1124</v>
      </c>
      <c r="BF103" s="289" t="s">
        <v>1851</v>
      </c>
      <c r="BG103" s="289" t="s">
        <v>3244</v>
      </c>
      <c r="BH103" s="578">
        <v>40976</v>
      </c>
    </row>
    <row r="104" spans="54:60">
      <c r="BB104" s="289">
        <v>1049</v>
      </c>
      <c r="BC104" s="289" t="s">
        <v>122</v>
      </c>
      <c r="BD104" s="288" t="s">
        <v>204</v>
      </c>
      <c r="BE104" s="289" t="s">
        <v>3239</v>
      </c>
      <c r="BF104" s="289" t="s">
        <v>1851</v>
      </c>
      <c r="BG104" s="289" t="s">
        <v>1371</v>
      </c>
      <c r="BH104" s="578">
        <v>40985</v>
      </c>
    </row>
    <row r="105" spans="54:60">
      <c r="BB105" s="289">
        <v>1050</v>
      </c>
      <c r="BC105" s="289" t="s">
        <v>122</v>
      </c>
      <c r="BD105" s="288" t="s">
        <v>204</v>
      </c>
      <c r="BE105" s="289" t="s">
        <v>3239</v>
      </c>
      <c r="BF105" s="289" t="s">
        <v>1851</v>
      </c>
      <c r="BG105" s="289" t="s">
        <v>3244</v>
      </c>
      <c r="BH105" s="578">
        <v>40987</v>
      </c>
    </row>
    <row r="106" spans="54:60">
      <c r="BB106" s="289">
        <v>1051</v>
      </c>
      <c r="BC106" s="289" t="s">
        <v>122</v>
      </c>
      <c r="BD106" s="288" t="s">
        <v>3246</v>
      </c>
      <c r="BE106" s="289" t="s">
        <v>790</v>
      </c>
      <c r="BF106" s="289" t="s">
        <v>1851</v>
      </c>
      <c r="BG106" s="289" t="s">
        <v>3244</v>
      </c>
      <c r="BH106" s="578">
        <v>40974</v>
      </c>
    </row>
    <row r="107" spans="54:60">
      <c r="BB107" s="289">
        <v>1052</v>
      </c>
      <c r="BC107" s="289" t="s">
        <v>122</v>
      </c>
      <c r="BD107" s="288" t="s">
        <v>3246</v>
      </c>
      <c r="BE107" s="289" t="s">
        <v>790</v>
      </c>
      <c r="BF107" s="289" t="s">
        <v>1851</v>
      </c>
      <c r="BG107" s="289" t="s">
        <v>3247</v>
      </c>
      <c r="BH107" s="578">
        <v>40963</v>
      </c>
    </row>
    <row r="108" spans="54:60">
      <c r="BB108" s="289">
        <v>1053</v>
      </c>
      <c r="BC108" s="289" t="s">
        <v>143</v>
      </c>
      <c r="BD108" s="288" t="s">
        <v>3248</v>
      </c>
      <c r="BE108" s="289" t="s">
        <v>3139</v>
      </c>
      <c r="BF108" s="289" t="s">
        <v>1394</v>
      </c>
      <c r="BG108" s="289" t="s">
        <v>1928</v>
      </c>
      <c r="BH108" s="578">
        <v>41027</v>
      </c>
    </row>
    <row r="109" spans="54:60">
      <c r="BB109" s="289">
        <v>1054</v>
      </c>
      <c r="BC109" s="289" t="s">
        <v>106</v>
      </c>
      <c r="BD109" s="288" t="s">
        <v>2468</v>
      </c>
      <c r="BE109" s="289" t="s">
        <v>3249</v>
      </c>
      <c r="BF109" s="289" t="s">
        <v>1371</v>
      </c>
      <c r="BG109" s="289" t="s">
        <v>3214</v>
      </c>
      <c r="BH109" s="578">
        <v>41024</v>
      </c>
    </row>
    <row r="110" spans="54:60">
      <c r="BB110" s="289">
        <v>1055</v>
      </c>
      <c r="BC110" s="289" t="s">
        <v>249</v>
      </c>
      <c r="BD110" s="288" t="s">
        <v>1359</v>
      </c>
      <c r="BE110" s="289" t="s">
        <v>1360</v>
      </c>
      <c r="BF110" s="289" t="s">
        <v>2917</v>
      </c>
      <c r="BG110" s="289" t="s">
        <v>2917</v>
      </c>
      <c r="BH110" s="578">
        <v>41022</v>
      </c>
    </row>
    <row r="111" spans="54:60">
      <c r="BB111" s="289">
        <v>1056</v>
      </c>
      <c r="BC111" s="289" t="s">
        <v>171</v>
      </c>
      <c r="BD111" s="288" t="s">
        <v>3250</v>
      </c>
      <c r="BE111" s="289" t="s">
        <v>1839</v>
      </c>
      <c r="BF111" s="289" t="s">
        <v>2917</v>
      </c>
      <c r="BG111" s="289" t="s">
        <v>2917</v>
      </c>
      <c r="BH111" s="578">
        <v>41019</v>
      </c>
    </row>
    <row r="112" spans="54:60">
      <c r="BB112" s="289">
        <v>1057</v>
      </c>
      <c r="BC112" s="289" t="s">
        <v>1468</v>
      </c>
      <c r="BD112" s="288" t="s">
        <v>3251</v>
      </c>
      <c r="BE112" s="289"/>
      <c r="BF112" s="289" t="s">
        <v>2917</v>
      </c>
      <c r="BG112" s="289" t="s">
        <v>2917</v>
      </c>
      <c r="BH112" s="578">
        <v>41019</v>
      </c>
    </row>
    <row r="113" spans="54:60">
      <c r="BB113" s="289">
        <v>1058</v>
      </c>
      <c r="BC113" s="289" t="s">
        <v>151</v>
      </c>
      <c r="BD113" s="288" t="s">
        <v>3252</v>
      </c>
      <c r="BE113" s="289" t="s">
        <v>3253</v>
      </c>
      <c r="BF113" s="289" t="s">
        <v>2917</v>
      </c>
      <c r="BG113" s="289" t="s">
        <v>2917</v>
      </c>
      <c r="BH113" s="578">
        <v>41012</v>
      </c>
    </row>
    <row r="114" spans="54:60">
      <c r="BB114" s="289">
        <v>1059</v>
      </c>
      <c r="BC114" s="289" t="s">
        <v>3254</v>
      </c>
      <c r="BD114" s="288" t="s">
        <v>3255</v>
      </c>
      <c r="BE114" s="289" t="s">
        <v>3256</v>
      </c>
      <c r="BF114" s="289" t="s">
        <v>2917</v>
      </c>
      <c r="BG114" s="289" t="s">
        <v>3257</v>
      </c>
      <c r="BH114" s="578">
        <v>41013</v>
      </c>
    </row>
    <row r="115" spans="54:60">
      <c r="BB115" s="289">
        <v>1060</v>
      </c>
      <c r="BC115" s="289" t="s">
        <v>8</v>
      </c>
      <c r="BD115" s="288" t="s">
        <v>1802</v>
      </c>
      <c r="BE115" s="289" t="s">
        <v>3258</v>
      </c>
      <c r="BF115" s="289" t="s">
        <v>1371</v>
      </c>
      <c r="BG115" s="289" t="s">
        <v>1371</v>
      </c>
      <c r="BH115" s="578">
        <v>40973</v>
      </c>
    </row>
    <row r="116" spans="54:60">
      <c r="BB116" s="289">
        <v>1061</v>
      </c>
      <c r="BC116" s="289" t="s">
        <v>158</v>
      </c>
      <c r="BD116" s="288" t="s">
        <v>3202</v>
      </c>
      <c r="BE116" s="289" t="s">
        <v>2920</v>
      </c>
      <c r="BF116" s="289" t="s">
        <v>2917</v>
      </c>
      <c r="BG116" s="289" t="s">
        <v>2917</v>
      </c>
      <c r="BH116" s="578">
        <v>41008</v>
      </c>
    </row>
    <row r="117" spans="54:60">
      <c r="BB117" s="289">
        <v>1062</v>
      </c>
      <c r="BC117" s="289" t="s">
        <v>3259</v>
      </c>
      <c r="BD117" s="288" t="s">
        <v>3260</v>
      </c>
      <c r="BE117" s="289" t="s">
        <v>1124</v>
      </c>
      <c r="BF117" s="289" t="s">
        <v>3056</v>
      </c>
      <c r="BG117" s="289" t="s">
        <v>3056</v>
      </c>
      <c r="BH117" s="578">
        <v>41022</v>
      </c>
    </row>
    <row r="118" spans="54:60">
      <c r="BB118" s="289">
        <v>1063</v>
      </c>
      <c r="BC118" s="289" t="s">
        <v>267</v>
      </c>
      <c r="BD118" s="288" t="s">
        <v>3261</v>
      </c>
      <c r="BE118" s="289"/>
      <c r="BF118" s="289" t="s">
        <v>2917</v>
      </c>
      <c r="BG118" s="289" t="s">
        <v>3056</v>
      </c>
      <c r="BH118" s="578">
        <v>41013</v>
      </c>
    </row>
    <row r="119" spans="54:60">
      <c r="BB119" s="289">
        <v>1064</v>
      </c>
      <c r="BC119" s="289" t="s">
        <v>3044</v>
      </c>
      <c r="BD119" s="288" t="s">
        <v>3045</v>
      </c>
      <c r="BE119" s="289" t="s">
        <v>3046</v>
      </c>
      <c r="BF119" s="289" t="s">
        <v>3056</v>
      </c>
      <c r="BG119" s="289" t="s">
        <v>3056</v>
      </c>
      <c r="BH119" s="578">
        <v>41018</v>
      </c>
    </row>
    <row r="120" spans="54:60">
      <c r="BB120" s="289">
        <v>1065</v>
      </c>
      <c r="BC120" s="289" t="s">
        <v>28</v>
      </c>
      <c r="BD120" s="288" t="s">
        <v>3262</v>
      </c>
      <c r="BE120" s="289" t="s">
        <v>2047</v>
      </c>
      <c r="BF120" s="289" t="s">
        <v>3056</v>
      </c>
      <c r="BG120" s="289" t="s">
        <v>3056</v>
      </c>
      <c r="BH120" s="578">
        <v>41018</v>
      </c>
    </row>
    <row r="121" spans="54:60">
      <c r="BB121" s="289">
        <v>1066</v>
      </c>
      <c r="BC121" s="289" t="s">
        <v>3254</v>
      </c>
      <c r="BD121" s="288" t="s">
        <v>3248</v>
      </c>
      <c r="BE121" s="289" t="s">
        <v>3263</v>
      </c>
      <c r="BF121" s="289" t="s">
        <v>1394</v>
      </c>
      <c r="BG121" s="289" t="s">
        <v>1928</v>
      </c>
      <c r="BH121" s="578">
        <v>41033</v>
      </c>
    </row>
    <row r="122" spans="54:60">
      <c r="BB122" s="289">
        <v>1067</v>
      </c>
      <c r="BC122" s="289" t="s">
        <v>3254</v>
      </c>
      <c r="BD122" s="288" t="s">
        <v>3264</v>
      </c>
      <c r="BE122" s="289" t="s">
        <v>1124</v>
      </c>
      <c r="BF122" s="289" t="s">
        <v>3056</v>
      </c>
      <c r="BG122" s="289" t="s">
        <v>3056</v>
      </c>
      <c r="BH122" s="578">
        <v>41018</v>
      </c>
    </row>
    <row r="123" spans="54:60">
      <c r="BB123" s="289">
        <v>1068</v>
      </c>
      <c r="BC123" s="289" t="s">
        <v>8</v>
      </c>
      <c r="BD123" s="288" t="s">
        <v>3265</v>
      </c>
      <c r="BE123" s="289" t="s">
        <v>3266</v>
      </c>
      <c r="BF123" s="289" t="s">
        <v>1371</v>
      </c>
      <c r="BG123" s="289" t="s">
        <v>3214</v>
      </c>
      <c r="BH123" s="578">
        <v>41032</v>
      </c>
    </row>
    <row r="124" spans="54:60">
      <c r="BB124" s="289">
        <v>1069</v>
      </c>
      <c r="BC124" s="289" t="s">
        <v>1375</v>
      </c>
      <c r="BD124" s="288" t="s">
        <v>2960</v>
      </c>
      <c r="BE124" s="289" t="s">
        <v>3267</v>
      </c>
      <c r="BF124" s="289" t="s">
        <v>2932</v>
      </c>
      <c r="BG124" s="289" t="s">
        <v>1371</v>
      </c>
      <c r="BH124" s="578">
        <v>40940</v>
      </c>
    </row>
    <row r="125" spans="54:60">
      <c r="BB125" s="289">
        <v>1070</v>
      </c>
      <c r="BC125" s="289" t="s">
        <v>169</v>
      </c>
      <c r="BD125" s="288" t="s">
        <v>170</v>
      </c>
      <c r="BE125" s="289" t="s">
        <v>780</v>
      </c>
      <c r="BF125" s="289" t="s">
        <v>1979</v>
      </c>
      <c r="BG125" s="289" t="s">
        <v>3268</v>
      </c>
      <c r="BH125" s="289">
        <v>2011</v>
      </c>
    </row>
    <row r="126" spans="54:60" ht="15.75" thickBot="1">
      <c r="BB126" s="586">
        <v>1071</v>
      </c>
      <c r="BC126" s="586" t="s">
        <v>30</v>
      </c>
      <c r="BD126" s="587" t="s">
        <v>1136</v>
      </c>
      <c r="BE126" s="586" t="s">
        <v>1732</v>
      </c>
      <c r="BF126" s="586" t="s">
        <v>1979</v>
      </c>
      <c r="BG126" s="586" t="s">
        <v>3268</v>
      </c>
      <c r="BH126" s="586">
        <v>2011</v>
      </c>
    </row>
  </sheetData>
  <sortState ref="AJ3:AN17">
    <sortCondition ref="AJ3:AJ17"/>
    <sortCondition ref="AK3:AK17"/>
  </sortState>
  <mergeCells count="7">
    <mergeCell ref="AV1:AZ1"/>
    <mergeCell ref="BB1:BG1"/>
    <mergeCell ref="AJ18:AK18"/>
    <mergeCell ref="A1:Q1"/>
    <mergeCell ref="S1:AH1"/>
    <mergeCell ref="AJ1:AN1"/>
    <mergeCell ref="AP1:AT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I3"/>
  <sheetViews>
    <sheetView topLeftCell="AG1" workbookViewId="0">
      <selection activeCell="B42" sqref="B42"/>
    </sheetView>
  </sheetViews>
  <sheetFormatPr defaultRowHeight="15"/>
  <cols>
    <col min="1" max="1" width="10" bestFit="1" customWidth="1"/>
    <col min="18" max="18" width="8.85546875" style="322"/>
    <col min="35" max="35" width="8.85546875" style="322"/>
    <col min="41" max="41" width="8.85546875" style="322"/>
    <col min="47" max="47" width="8.85546875" style="322"/>
    <col min="53" max="53" width="8.85546875" style="322"/>
    <col min="61" max="61" width="8.85546875" style="322"/>
  </cols>
  <sheetData>
    <row r="1" spans="1:61" ht="15.75" thickBot="1">
      <c r="A1" s="1034" t="s">
        <v>772</v>
      </c>
      <c r="B1" s="1034"/>
      <c r="C1" s="1034"/>
      <c r="D1" s="1034"/>
      <c r="E1" s="1034"/>
      <c r="F1" s="1034"/>
      <c r="G1" s="1034"/>
      <c r="H1" s="1034"/>
      <c r="I1" s="1034"/>
      <c r="J1" s="1034"/>
      <c r="K1" s="1034"/>
      <c r="L1" s="1034"/>
      <c r="M1" s="1034"/>
      <c r="N1" s="1034"/>
      <c r="O1" s="1034"/>
      <c r="P1" s="1034"/>
      <c r="Q1" s="1034"/>
      <c r="R1" s="323"/>
      <c r="S1" s="1034" t="s">
        <v>1499</v>
      </c>
      <c r="T1" s="1034"/>
      <c r="U1" s="1034"/>
      <c r="V1" s="1034"/>
      <c r="W1" s="1034"/>
      <c r="X1" s="1034"/>
      <c r="Y1" s="1034"/>
      <c r="Z1" s="1034"/>
      <c r="AA1" s="1034"/>
      <c r="AB1" s="1034"/>
      <c r="AC1" s="1034"/>
      <c r="AD1" s="1034"/>
      <c r="AE1" s="1034"/>
      <c r="AF1" s="1034"/>
      <c r="AG1" s="1034"/>
      <c r="AH1" s="1034"/>
      <c r="AI1" s="323"/>
      <c r="AJ1" s="1032" t="s">
        <v>773</v>
      </c>
      <c r="AK1" s="1032"/>
      <c r="AL1" s="1032"/>
      <c r="AM1" s="1032"/>
      <c r="AN1" s="1032"/>
      <c r="AO1" s="323"/>
      <c r="AP1" s="1031" t="s">
        <v>774</v>
      </c>
      <c r="AQ1" s="1031"/>
      <c r="AR1" s="1031"/>
      <c r="AS1" s="1031"/>
      <c r="AT1" s="1031"/>
      <c r="AU1" s="323"/>
      <c r="AV1" s="1038" t="s">
        <v>775</v>
      </c>
      <c r="AW1" s="1038"/>
      <c r="AX1" s="1038"/>
      <c r="AY1" s="1038"/>
      <c r="AZ1" s="1038"/>
      <c r="BA1" s="323"/>
      <c r="BB1" s="1037" t="s">
        <v>810</v>
      </c>
      <c r="BC1" s="1037"/>
      <c r="BD1" s="1037"/>
      <c r="BE1" s="1037"/>
      <c r="BF1" s="1037"/>
      <c r="BG1" s="1037"/>
      <c r="BH1" s="604"/>
      <c r="BI1" s="323"/>
    </row>
    <row r="2" spans="1:61" ht="15.75" thickBot="1">
      <c r="A2" s="312" t="s">
        <v>0</v>
      </c>
      <c r="B2" s="589" t="s">
        <v>1</v>
      </c>
      <c r="C2" s="589" t="s">
        <v>7</v>
      </c>
      <c r="D2" s="588" t="s">
        <v>2</v>
      </c>
      <c r="E2" s="575" t="s">
        <v>257</v>
      </c>
      <c r="F2" s="575" t="s">
        <v>313</v>
      </c>
      <c r="G2" s="575" t="s">
        <v>259</v>
      </c>
      <c r="H2" s="575" t="s">
        <v>197</v>
      </c>
      <c r="I2" s="575" t="s">
        <v>233</v>
      </c>
      <c r="J2" s="575" t="s">
        <v>314</v>
      </c>
      <c r="K2" s="575" t="s">
        <v>315</v>
      </c>
      <c r="L2" s="575" t="s">
        <v>263</v>
      </c>
      <c r="M2" s="575" t="s">
        <v>1498</v>
      </c>
      <c r="N2" s="575" t="s">
        <v>1497</v>
      </c>
      <c r="O2" s="575" t="s">
        <v>1067</v>
      </c>
      <c r="P2" s="575" t="s">
        <v>771</v>
      </c>
      <c r="Q2" s="538" t="s">
        <v>678</v>
      </c>
      <c r="R2" s="324"/>
      <c r="S2" s="312" t="s">
        <v>0</v>
      </c>
      <c r="T2" s="589" t="s">
        <v>1</v>
      </c>
      <c r="U2" s="603" t="s">
        <v>7</v>
      </c>
      <c r="V2" s="589" t="s">
        <v>2</v>
      </c>
      <c r="W2" s="602" t="s">
        <v>257</v>
      </c>
      <c r="X2" s="585" t="s">
        <v>313</v>
      </c>
      <c r="Y2" s="585" t="s">
        <v>259</v>
      </c>
      <c r="Z2" s="585" t="s">
        <v>197</v>
      </c>
      <c r="AA2" s="585" t="s">
        <v>233</v>
      </c>
      <c r="AB2" s="585" t="s">
        <v>314</v>
      </c>
      <c r="AC2" s="585" t="s">
        <v>315</v>
      </c>
      <c r="AD2" s="585" t="s">
        <v>263</v>
      </c>
      <c r="AE2" s="585" t="s">
        <v>1498</v>
      </c>
      <c r="AF2" s="585" t="s">
        <v>1497</v>
      </c>
      <c r="AG2" s="575" t="s">
        <v>771</v>
      </c>
      <c r="AH2" s="538" t="s">
        <v>678</v>
      </c>
      <c r="AI2" s="324"/>
      <c r="AJ2" s="596" t="s">
        <v>458</v>
      </c>
      <c r="AK2" s="597" t="s">
        <v>1</v>
      </c>
      <c r="AL2" s="597" t="s">
        <v>750</v>
      </c>
      <c r="AM2" s="597" t="s">
        <v>459</v>
      </c>
      <c r="AN2" s="598" t="s">
        <v>4</v>
      </c>
      <c r="AO2" s="324"/>
      <c r="AP2" s="134" t="s">
        <v>458</v>
      </c>
      <c r="AQ2" s="135" t="s">
        <v>1</v>
      </c>
      <c r="AR2" s="135" t="s">
        <v>7</v>
      </c>
      <c r="AS2" s="135" t="s">
        <v>459</v>
      </c>
      <c r="AT2" s="277" t="s">
        <v>4</v>
      </c>
      <c r="AU2" s="324"/>
      <c r="AV2" s="312" t="s">
        <v>778</v>
      </c>
      <c r="AW2" s="589" t="s">
        <v>0</v>
      </c>
      <c r="AX2" s="603" t="s">
        <v>1</v>
      </c>
      <c r="AY2" s="589" t="s">
        <v>779</v>
      </c>
      <c r="AZ2" s="458" t="s">
        <v>4</v>
      </c>
      <c r="BA2" s="324"/>
      <c r="BB2" s="312" t="s">
        <v>778</v>
      </c>
      <c r="BC2" s="589" t="s">
        <v>0</v>
      </c>
      <c r="BD2" s="603" t="s">
        <v>1</v>
      </c>
      <c r="BE2" s="589" t="s">
        <v>779</v>
      </c>
      <c r="BF2" s="603" t="s">
        <v>1760</v>
      </c>
      <c r="BG2" s="590" t="s">
        <v>4</v>
      </c>
      <c r="BH2" s="313" t="s">
        <v>2401</v>
      </c>
      <c r="BI2" s="324"/>
    </row>
    <row r="3" spans="1:61">
      <c r="A3" s="605" t="s">
        <v>3308</v>
      </c>
      <c r="S3" s="605" t="s">
        <v>3308</v>
      </c>
      <c r="AJ3" s="605" t="s">
        <v>3308</v>
      </c>
      <c r="AP3" s="605" t="s">
        <v>3308</v>
      </c>
      <c r="AV3" s="605" t="s">
        <v>3308</v>
      </c>
      <c r="BB3" s="605" t="s">
        <v>3308</v>
      </c>
    </row>
  </sheetData>
  <mergeCells count="6">
    <mergeCell ref="BB1:BG1"/>
    <mergeCell ref="A1:Q1"/>
    <mergeCell ref="S1:AH1"/>
    <mergeCell ref="AJ1:AN1"/>
    <mergeCell ref="AP1:AT1"/>
    <mergeCell ref="AV1:AZ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0"/>
  <sheetViews>
    <sheetView topLeftCell="J58" workbookViewId="0">
      <selection activeCell="P1" sqref="P1:V1"/>
    </sheetView>
  </sheetViews>
  <sheetFormatPr defaultRowHeight="15.75"/>
  <cols>
    <col min="1" max="1" width="18.7109375" style="7" bestFit="1" customWidth="1"/>
    <col min="2" max="2" width="14" style="7" bestFit="1" customWidth="1"/>
    <col min="3" max="3" width="33" style="7" bestFit="1" customWidth="1"/>
    <col min="4" max="4" width="24.85546875" style="7" bestFit="1" customWidth="1"/>
    <col min="5" max="5" width="7.28515625" style="7" bestFit="1" customWidth="1"/>
    <col min="6" max="6" width="10.140625" style="7" bestFit="1" customWidth="1"/>
    <col min="9" max="9" width="16.7109375" bestFit="1" customWidth="1"/>
    <col min="10" max="10" width="14" bestFit="1" customWidth="1"/>
    <col min="11" max="11" width="31.7109375" bestFit="1" customWidth="1"/>
    <col min="12" max="12" width="16.85546875" bestFit="1" customWidth="1"/>
    <col min="16" max="16" width="9.85546875" bestFit="1" customWidth="1"/>
    <col min="17" max="17" width="20" bestFit="1" customWidth="1"/>
    <col min="18" max="18" width="11.7109375" bestFit="1" customWidth="1"/>
    <col min="19" max="19" width="9.42578125" bestFit="1" customWidth="1"/>
    <col min="20" max="20" width="7.28515625" bestFit="1" customWidth="1"/>
    <col min="21" max="22" width="5.28515625" bestFit="1" customWidth="1"/>
    <col min="30" max="31" width="9.140625" customWidth="1"/>
  </cols>
  <sheetData>
    <row r="1" spans="1:23">
      <c r="A1" s="1" t="s">
        <v>0</v>
      </c>
      <c r="B1" s="1" t="s">
        <v>7</v>
      </c>
      <c r="C1" s="1" t="s">
        <v>1</v>
      </c>
      <c r="D1" s="1" t="s">
        <v>2</v>
      </c>
      <c r="E1" s="1" t="s">
        <v>3</v>
      </c>
      <c r="F1" s="1" t="s">
        <v>4</v>
      </c>
      <c r="I1" s="1" t="s">
        <v>0</v>
      </c>
      <c r="J1" s="1" t="s">
        <v>7</v>
      </c>
      <c r="K1" s="1" t="s">
        <v>1</v>
      </c>
      <c r="L1" s="1" t="s">
        <v>2</v>
      </c>
      <c r="M1" s="1" t="s">
        <v>3</v>
      </c>
      <c r="N1" s="1" t="s">
        <v>4</v>
      </c>
      <c r="P1" s="70" t="s">
        <v>0</v>
      </c>
      <c r="Q1" s="70" t="s">
        <v>1</v>
      </c>
      <c r="R1" s="70" t="s">
        <v>511</v>
      </c>
      <c r="S1" s="70" t="s">
        <v>7</v>
      </c>
      <c r="T1" s="70" t="s">
        <v>2</v>
      </c>
      <c r="U1" s="70" t="s">
        <v>3</v>
      </c>
      <c r="V1" s="70" t="s">
        <v>4</v>
      </c>
    </row>
    <row r="2" spans="1:23">
      <c r="A2" s="9" t="s">
        <v>89</v>
      </c>
      <c r="B2" s="2">
        <v>3</v>
      </c>
      <c r="C2" s="2"/>
      <c r="D2" s="2" t="s">
        <v>90</v>
      </c>
      <c r="E2" s="2"/>
      <c r="F2" s="2"/>
      <c r="I2" s="9" t="s">
        <v>89</v>
      </c>
      <c r="J2" s="2">
        <v>3</v>
      </c>
      <c r="K2" s="1"/>
      <c r="L2" s="2" t="s">
        <v>90</v>
      </c>
      <c r="M2" s="1"/>
      <c r="N2" s="1"/>
      <c r="P2" s="71" t="s">
        <v>24</v>
      </c>
      <c r="Q2" s="72" t="s">
        <v>25</v>
      </c>
      <c r="R2" s="72" t="s">
        <v>512</v>
      </c>
      <c r="S2" s="71" t="s">
        <v>455</v>
      </c>
      <c r="T2" s="71" t="s">
        <v>26</v>
      </c>
      <c r="U2" s="71" t="s">
        <v>263</v>
      </c>
      <c r="V2" s="71" t="s">
        <v>467</v>
      </c>
      <c r="W2" s="14"/>
    </row>
    <row r="3" spans="1:23">
      <c r="A3" s="9" t="s">
        <v>10</v>
      </c>
      <c r="B3" s="2">
        <v>8</v>
      </c>
      <c r="C3" s="2"/>
      <c r="D3" s="2" t="s">
        <v>90</v>
      </c>
      <c r="E3" s="2"/>
      <c r="F3" s="2"/>
      <c r="I3" s="9" t="s">
        <v>10</v>
      </c>
      <c r="J3" s="2">
        <v>8</v>
      </c>
      <c r="K3" s="9" t="s">
        <v>100</v>
      </c>
      <c r="L3" s="2" t="s">
        <v>90</v>
      </c>
      <c r="M3" s="1"/>
      <c r="N3" s="1"/>
      <c r="P3" s="71" t="s">
        <v>28</v>
      </c>
      <c r="Q3" s="72" t="s">
        <v>27</v>
      </c>
      <c r="R3" s="72" t="s">
        <v>513</v>
      </c>
      <c r="S3" s="71" t="s">
        <v>446</v>
      </c>
      <c r="T3" s="71" t="s">
        <v>26</v>
      </c>
      <c r="U3" s="71" t="s">
        <v>263</v>
      </c>
      <c r="V3" s="71" t="s">
        <v>467</v>
      </c>
      <c r="W3" s="15"/>
    </row>
    <row r="4" spans="1:23">
      <c r="A4" s="2" t="s">
        <v>128</v>
      </c>
      <c r="B4" s="2">
        <v>22</v>
      </c>
      <c r="C4" s="2"/>
      <c r="D4" s="2" t="s">
        <v>90</v>
      </c>
      <c r="E4" s="2"/>
      <c r="F4" s="2"/>
      <c r="I4" s="2" t="s">
        <v>5</v>
      </c>
      <c r="J4" s="2">
        <v>46</v>
      </c>
      <c r="K4" s="9" t="s">
        <v>34</v>
      </c>
      <c r="L4" s="2" t="s">
        <v>31</v>
      </c>
      <c r="M4" s="1"/>
      <c r="N4" s="1"/>
      <c r="P4" s="71" t="s">
        <v>130</v>
      </c>
      <c r="Q4" s="72" t="s">
        <v>129</v>
      </c>
      <c r="R4" s="72" t="s">
        <v>514</v>
      </c>
      <c r="S4" s="71" t="s">
        <v>450</v>
      </c>
      <c r="T4" s="71" t="s">
        <v>26</v>
      </c>
      <c r="U4" s="71" t="s">
        <v>263</v>
      </c>
      <c r="V4" s="71" t="s">
        <v>467</v>
      </c>
      <c r="W4" s="15"/>
    </row>
    <row r="5" spans="1:23">
      <c r="A5" s="2" t="s">
        <v>6</v>
      </c>
      <c r="B5" s="2">
        <v>644</v>
      </c>
      <c r="C5" s="2"/>
      <c r="D5" s="2" t="s">
        <v>139</v>
      </c>
      <c r="E5" s="2"/>
      <c r="F5" s="2"/>
      <c r="I5" s="3"/>
      <c r="J5" s="2">
        <v>63</v>
      </c>
      <c r="K5" s="2" t="s">
        <v>57</v>
      </c>
      <c r="L5" s="2" t="s">
        <v>31</v>
      </c>
      <c r="M5" s="2"/>
      <c r="N5" s="2"/>
      <c r="P5" s="71" t="s">
        <v>132</v>
      </c>
      <c r="Q5" s="72" t="s">
        <v>29</v>
      </c>
      <c r="R5" s="72" t="s">
        <v>515</v>
      </c>
      <c r="S5" s="71" t="s">
        <v>456</v>
      </c>
      <c r="T5" s="71" t="s">
        <v>26</v>
      </c>
      <c r="U5" s="71" t="s">
        <v>315</v>
      </c>
      <c r="V5" s="71" t="s">
        <v>469</v>
      </c>
      <c r="W5" s="15"/>
    </row>
    <row r="6" spans="1:23">
      <c r="A6" s="2" t="s">
        <v>11</v>
      </c>
      <c r="B6" s="2">
        <v>390</v>
      </c>
      <c r="C6" s="2"/>
      <c r="D6" s="2" t="s">
        <v>139</v>
      </c>
      <c r="E6" s="2"/>
      <c r="F6" s="2"/>
      <c r="I6" s="2"/>
      <c r="J6" s="2">
        <v>22</v>
      </c>
      <c r="K6" s="2" t="s">
        <v>58</v>
      </c>
      <c r="L6" s="2" t="s">
        <v>31</v>
      </c>
      <c r="M6" s="2"/>
      <c r="N6" s="2"/>
      <c r="P6" s="71" t="s">
        <v>114</v>
      </c>
      <c r="Q6" s="72" t="s">
        <v>518</v>
      </c>
      <c r="R6" s="72" t="s">
        <v>516</v>
      </c>
      <c r="S6" s="71" t="s">
        <v>447</v>
      </c>
      <c r="T6" s="71" t="s">
        <v>26</v>
      </c>
      <c r="U6" s="71" t="s">
        <v>314</v>
      </c>
      <c r="V6" s="71" t="s">
        <v>469</v>
      </c>
      <c r="W6" s="15"/>
    </row>
    <row r="7" spans="1:23" ht="16.5" thickBot="1">
      <c r="A7" s="9" t="s">
        <v>95</v>
      </c>
      <c r="B7" s="2">
        <v>5</v>
      </c>
      <c r="C7" s="2"/>
      <c r="D7" s="2" t="s">
        <v>90</v>
      </c>
      <c r="E7" s="2"/>
      <c r="F7" s="2"/>
      <c r="I7" s="2"/>
      <c r="J7" s="2">
        <v>29</v>
      </c>
      <c r="K7" s="2" t="s">
        <v>59</v>
      </c>
      <c r="L7" s="2" t="s">
        <v>31</v>
      </c>
      <c r="M7" s="2"/>
      <c r="N7" s="2"/>
      <c r="P7" s="73" t="s">
        <v>30</v>
      </c>
      <c r="Q7" s="74" t="s">
        <v>141</v>
      </c>
      <c r="R7" s="74" t="s">
        <v>517</v>
      </c>
      <c r="S7" s="74" t="s">
        <v>457</v>
      </c>
      <c r="T7" s="74" t="s">
        <v>26</v>
      </c>
      <c r="U7" s="74" t="s">
        <v>314</v>
      </c>
      <c r="V7" s="74" t="s">
        <v>469</v>
      </c>
      <c r="W7" s="15"/>
    </row>
    <row r="8" spans="1:23">
      <c r="A8" s="2" t="s">
        <v>12</v>
      </c>
      <c r="B8" s="2">
        <v>6</v>
      </c>
      <c r="C8" s="2"/>
      <c r="D8" s="2" t="s">
        <v>139</v>
      </c>
      <c r="E8" s="2"/>
      <c r="F8" s="2"/>
      <c r="I8" s="2"/>
      <c r="J8" s="2">
        <v>4</v>
      </c>
      <c r="K8" s="2" t="s">
        <v>60</v>
      </c>
      <c r="L8" s="2" t="s">
        <v>31</v>
      </c>
      <c r="M8" s="2"/>
      <c r="N8" s="2"/>
      <c r="Q8" s="15"/>
      <c r="R8" s="15"/>
      <c r="S8" s="15"/>
      <c r="T8" s="15"/>
      <c r="U8" s="15"/>
      <c r="V8" s="15"/>
      <c r="W8" s="15"/>
    </row>
    <row r="9" spans="1:23">
      <c r="A9" s="9" t="s">
        <v>104</v>
      </c>
      <c r="B9" s="2">
        <v>32</v>
      </c>
      <c r="C9" s="2"/>
      <c r="D9" s="2" t="s">
        <v>90</v>
      </c>
      <c r="E9" s="2"/>
      <c r="F9" s="2"/>
      <c r="I9" s="2"/>
      <c r="J9" s="2">
        <v>19</v>
      </c>
      <c r="K9" s="2" t="s">
        <v>61</v>
      </c>
      <c r="L9" s="2" t="s">
        <v>31</v>
      </c>
      <c r="M9" s="2"/>
      <c r="N9" s="2"/>
      <c r="V9" s="15"/>
      <c r="W9" s="15"/>
    </row>
    <row r="10" spans="1:23">
      <c r="A10" s="2" t="s">
        <v>5</v>
      </c>
      <c r="B10" s="2">
        <v>2091</v>
      </c>
      <c r="C10" s="2"/>
      <c r="D10" s="2" t="s">
        <v>140</v>
      </c>
      <c r="E10" s="2"/>
      <c r="F10" s="2"/>
      <c r="I10" s="2"/>
      <c r="J10" s="2">
        <v>15</v>
      </c>
      <c r="K10" s="2" t="s">
        <v>62</v>
      </c>
      <c r="L10" s="2" t="s">
        <v>31</v>
      </c>
      <c r="M10" s="2"/>
      <c r="N10" s="2"/>
      <c r="V10" s="15"/>
      <c r="W10" s="15"/>
    </row>
    <row r="11" spans="1:23">
      <c r="A11" s="2" t="s">
        <v>13</v>
      </c>
      <c r="B11" s="2">
        <v>166</v>
      </c>
      <c r="C11" s="2"/>
      <c r="D11" s="2" t="s">
        <v>140</v>
      </c>
      <c r="E11" s="2"/>
      <c r="F11" s="2"/>
      <c r="I11" s="2"/>
      <c r="J11" s="2">
        <v>4</v>
      </c>
      <c r="K11" s="2" t="s">
        <v>63</v>
      </c>
      <c r="L11" s="2" t="s">
        <v>31</v>
      </c>
      <c r="M11" s="2"/>
      <c r="N11" s="2"/>
      <c r="V11" s="15"/>
      <c r="W11" s="15"/>
    </row>
    <row r="12" spans="1:23">
      <c r="A12" s="9" t="s">
        <v>101</v>
      </c>
      <c r="B12" s="2">
        <v>5</v>
      </c>
      <c r="C12" s="2"/>
      <c r="D12" s="2" t="s">
        <v>90</v>
      </c>
      <c r="E12" s="2"/>
      <c r="F12" s="2"/>
      <c r="I12" s="2"/>
      <c r="J12" s="2">
        <v>9</v>
      </c>
      <c r="K12" s="2" t="s">
        <v>64</v>
      </c>
      <c r="L12" s="2" t="s">
        <v>31</v>
      </c>
      <c r="M12" s="2"/>
      <c r="N12" s="2"/>
      <c r="V12" s="15"/>
      <c r="W12" s="15"/>
    </row>
    <row r="13" spans="1:23">
      <c r="A13" s="2" t="s">
        <v>8</v>
      </c>
      <c r="B13" s="2">
        <v>435</v>
      </c>
      <c r="C13" s="2"/>
      <c r="D13" s="2" t="s">
        <v>90</v>
      </c>
      <c r="E13" s="2"/>
      <c r="F13" s="2"/>
      <c r="I13" s="2"/>
      <c r="J13" s="2">
        <v>8</v>
      </c>
      <c r="K13" s="2" t="s">
        <v>65</v>
      </c>
      <c r="L13" s="2" t="s">
        <v>31</v>
      </c>
      <c r="M13" s="2"/>
      <c r="N13" s="2"/>
      <c r="Q13" s="15"/>
      <c r="R13" s="15"/>
      <c r="S13" s="15"/>
      <c r="T13" s="16"/>
      <c r="U13" s="15"/>
      <c r="V13" s="15"/>
      <c r="W13" s="15"/>
    </row>
    <row r="14" spans="1:23">
      <c r="A14" s="9" t="s">
        <v>106</v>
      </c>
      <c r="B14" s="2">
        <v>4</v>
      </c>
      <c r="C14" s="2"/>
      <c r="D14" s="2" t="s">
        <v>90</v>
      </c>
      <c r="E14" s="2"/>
      <c r="F14" s="2"/>
      <c r="I14" s="2"/>
      <c r="J14" s="2">
        <v>11</v>
      </c>
      <c r="K14" s="2" t="s">
        <v>66</v>
      </c>
      <c r="L14" s="2" t="s">
        <v>31</v>
      </c>
      <c r="M14" s="2"/>
      <c r="N14" s="2"/>
      <c r="P14" s="70" t="s">
        <v>0</v>
      </c>
      <c r="Q14" s="70" t="s">
        <v>1</v>
      </c>
      <c r="R14" s="70" t="s">
        <v>511</v>
      </c>
      <c r="S14" s="70" t="s">
        <v>7</v>
      </c>
      <c r="T14" s="70" t="s">
        <v>2</v>
      </c>
      <c r="U14" s="70" t="s">
        <v>3</v>
      </c>
      <c r="V14" s="70" t="s">
        <v>4</v>
      </c>
      <c r="W14" s="15"/>
    </row>
    <row r="15" spans="1:23">
      <c r="A15" s="9" t="s">
        <v>97</v>
      </c>
      <c r="B15" s="2">
        <v>9</v>
      </c>
      <c r="C15" s="2"/>
      <c r="D15" s="2" t="s">
        <v>90</v>
      </c>
      <c r="E15" s="2"/>
      <c r="F15" s="2"/>
      <c r="I15" s="2"/>
      <c r="J15" s="2">
        <v>4</v>
      </c>
      <c r="K15" s="2" t="s">
        <v>67</v>
      </c>
      <c r="L15" s="2" t="s">
        <v>31</v>
      </c>
      <c r="M15" s="2"/>
      <c r="N15" s="2"/>
      <c r="P15" s="75" t="s">
        <v>28</v>
      </c>
      <c r="Q15" s="76" t="s">
        <v>133</v>
      </c>
      <c r="R15" s="77" t="s">
        <v>519</v>
      </c>
      <c r="S15" s="75">
        <v>1</v>
      </c>
      <c r="T15" s="75" t="s">
        <v>134</v>
      </c>
      <c r="U15" s="75" t="s">
        <v>314</v>
      </c>
      <c r="V15" s="75" t="s">
        <v>468</v>
      </c>
      <c r="W15" s="15"/>
    </row>
    <row r="16" spans="1:23">
      <c r="A16" s="17" t="s">
        <v>522</v>
      </c>
      <c r="B16" s="17">
        <f>SUM(B2:B15)</f>
        <v>3820</v>
      </c>
      <c r="C16" s="17"/>
      <c r="D16" s="17"/>
      <c r="E16" s="17"/>
      <c r="F16" s="20"/>
      <c r="I16" s="2"/>
      <c r="J16" s="2">
        <v>4</v>
      </c>
      <c r="K16" s="2" t="s">
        <v>68</v>
      </c>
      <c r="L16" s="2" t="s">
        <v>31</v>
      </c>
      <c r="M16" s="2"/>
      <c r="N16" s="2"/>
      <c r="P16" s="75" t="s">
        <v>24</v>
      </c>
      <c r="Q16" s="76" t="s">
        <v>135</v>
      </c>
      <c r="R16" s="77" t="s">
        <v>520</v>
      </c>
      <c r="S16" s="75">
        <v>1</v>
      </c>
      <c r="T16" s="75" t="s">
        <v>134</v>
      </c>
      <c r="U16" s="75" t="s">
        <v>314</v>
      </c>
      <c r="V16" s="75" t="s">
        <v>468</v>
      </c>
      <c r="W16" s="15"/>
    </row>
    <row r="17" spans="1:23">
      <c r="A17" s="2" t="s">
        <v>20</v>
      </c>
      <c r="B17" s="2">
        <v>1</v>
      </c>
      <c r="C17" s="4" t="s">
        <v>22</v>
      </c>
      <c r="D17" s="2" t="s">
        <v>21</v>
      </c>
      <c r="E17" s="68"/>
      <c r="F17" s="2"/>
      <c r="I17" s="2"/>
      <c r="J17" s="2">
        <v>6</v>
      </c>
      <c r="K17" s="2" t="s">
        <v>69</v>
      </c>
      <c r="L17" s="2" t="s">
        <v>31</v>
      </c>
      <c r="M17" s="2"/>
      <c r="N17" s="2"/>
      <c r="P17" s="75" t="s">
        <v>137</v>
      </c>
      <c r="Q17" s="76" t="s">
        <v>136</v>
      </c>
      <c r="R17" s="77" t="s">
        <v>521</v>
      </c>
      <c r="S17" s="75">
        <v>1</v>
      </c>
      <c r="T17" s="75" t="s">
        <v>134</v>
      </c>
      <c r="U17" s="75" t="s">
        <v>314</v>
      </c>
      <c r="V17" s="75" t="s">
        <v>468</v>
      </c>
      <c r="W17" s="15"/>
    </row>
    <row r="18" spans="1:23" ht="16.5" thickBot="1">
      <c r="A18" s="2" t="s">
        <v>125</v>
      </c>
      <c r="B18" s="2">
        <v>1</v>
      </c>
      <c r="C18" s="2" t="s">
        <v>126</v>
      </c>
      <c r="D18" s="2" t="s">
        <v>127</v>
      </c>
      <c r="E18" s="68"/>
      <c r="F18" s="69"/>
      <c r="I18" s="2"/>
      <c r="J18" s="2">
        <v>7</v>
      </c>
      <c r="K18" s="2" t="s">
        <v>70</v>
      </c>
      <c r="L18" s="2" t="s">
        <v>31</v>
      </c>
      <c r="M18" s="2"/>
      <c r="N18" s="2"/>
      <c r="P18" s="78" t="s">
        <v>114</v>
      </c>
      <c r="Q18" s="79" t="s">
        <v>518</v>
      </c>
      <c r="R18" s="80" t="s">
        <v>516</v>
      </c>
      <c r="S18" s="78">
        <v>1</v>
      </c>
      <c r="T18" s="78" t="s">
        <v>134</v>
      </c>
      <c r="U18" s="78" t="s">
        <v>314</v>
      </c>
      <c r="V18" s="78" t="s">
        <v>466</v>
      </c>
      <c r="W18" s="15"/>
    </row>
    <row r="19" spans="1:23">
      <c r="A19" s="17"/>
      <c r="B19" s="17"/>
      <c r="C19" s="17"/>
      <c r="D19" s="17"/>
      <c r="E19" s="17"/>
      <c r="F19" s="81"/>
      <c r="I19" s="2"/>
      <c r="J19" s="2">
        <v>5</v>
      </c>
      <c r="K19" s="9" t="s">
        <v>93</v>
      </c>
      <c r="L19" s="2" t="s">
        <v>31</v>
      </c>
      <c r="M19" s="2"/>
      <c r="N19" s="2"/>
    </row>
    <row r="20" spans="1:23">
      <c r="A20" s="7" t="s">
        <v>0</v>
      </c>
      <c r="C20" s="7" t="s">
        <v>7</v>
      </c>
      <c r="D20" s="7" t="s">
        <v>2</v>
      </c>
      <c r="I20" s="2"/>
      <c r="J20" s="2">
        <v>658</v>
      </c>
      <c r="K20" s="2" t="s">
        <v>71</v>
      </c>
      <c r="L20" s="2" t="s">
        <v>31</v>
      </c>
      <c r="M20" s="2"/>
      <c r="N20" s="2"/>
    </row>
    <row r="21" spans="1:23">
      <c r="A21" s="2" t="s">
        <v>24</v>
      </c>
      <c r="B21" s="2" t="s">
        <v>455</v>
      </c>
      <c r="C21" s="4" t="s">
        <v>25</v>
      </c>
      <c r="D21" s="2" t="s">
        <v>26</v>
      </c>
      <c r="E21" s="2" t="s">
        <v>263</v>
      </c>
      <c r="F21" s="2" t="s">
        <v>467</v>
      </c>
      <c r="I21" s="2"/>
      <c r="J21" s="2">
        <v>6</v>
      </c>
      <c r="K21" s="2" t="s">
        <v>72</v>
      </c>
      <c r="L21" s="2" t="s">
        <v>31</v>
      </c>
      <c r="M21" s="2"/>
      <c r="N21" s="2"/>
    </row>
    <row r="22" spans="1:23">
      <c r="A22" s="2" t="s">
        <v>28</v>
      </c>
      <c r="B22" s="2" t="s">
        <v>446</v>
      </c>
      <c r="C22" s="4" t="s">
        <v>27</v>
      </c>
      <c r="D22" s="2" t="s">
        <v>26</v>
      </c>
      <c r="E22" s="2" t="s">
        <v>263</v>
      </c>
      <c r="F22" s="2" t="s">
        <v>467</v>
      </c>
      <c r="I22" s="2"/>
      <c r="J22" s="2">
        <v>409</v>
      </c>
      <c r="K22" s="2" t="s">
        <v>73</v>
      </c>
      <c r="L22" s="2" t="s">
        <v>31</v>
      </c>
      <c r="M22" s="2"/>
      <c r="N22" s="2"/>
    </row>
    <row r="23" spans="1:23">
      <c r="A23" s="2" t="s">
        <v>130</v>
      </c>
      <c r="B23" s="2" t="s">
        <v>450</v>
      </c>
      <c r="C23" s="4" t="s">
        <v>129</v>
      </c>
      <c r="D23" s="2" t="s">
        <v>26</v>
      </c>
      <c r="E23" s="2" t="s">
        <v>263</v>
      </c>
      <c r="F23" s="2" t="s">
        <v>467</v>
      </c>
      <c r="I23" s="2"/>
      <c r="J23" s="2">
        <v>50</v>
      </c>
      <c r="K23" s="69" t="s">
        <v>74</v>
      </c>
      <c r="L23" s="2" t="s">
        <v>31</v>
      </c>
      <c r="M23" s="2"/>
      <c r="N23" s="2"/>
    </row>
    <row r="24" spans="1:23">
      <c r="A24" s="2" t="s">
        <v>132</v>
      </c>
      <c r="B24" s="2" t="s">
        <v>456</v>
      </c>
      <c r="C24" s="4" t="s">
        <v>29</v>
      </c>
      <c r="D24" s="2" t="s">
        <v>26</v>
      </c>
      <c r="E24" s="2" t="s">
        <v>315</v>
      </c>
      <c r="F24" s="2" t="s">
        <v>469</v>
      </c>
      <c r="I24" s="2"/>
      <c r="J24" s="2">
        <v>58</v>
      </c>
      <c r="K24" s="2" t="s">
        <v>75</v>
      </c>
      <c r="L24" s="2" t="s">
        <v>31</v>
      </c>
      <c r="M24" s="2"/>
      <c r="N24" s="2"/>
    </row>
    <row r="25" spans="1:23">
      <c r="A25" s="2" t="s">
        <v>114</v>
      </c>
      <c r="B25" s="2" t="s">
        <v>447</v>
      </c>
      <c r="C25" s="4" t="s">
        <v>138</v>
      </c>
      <c r="D25" s="2" t="s">
        <v>26</v>
      </c>
      <c r="E25" s="2" t="s">
        <v>314</v>
      </c>
      <c r="F25" s="2" t="s">
        <v>469</v>
      </c>
      <c r="I25" s="2"/>
      <c r="J25" s="2">
        <v>2</v>
      </c>
      <c r="K25" s="9" t="s">
        <v>112</v>
      </c>
      <c r="L25" s="2" t="s">
        <v>31</v>
      </c>
      <c r="M25" s="2"/>
      <c r="N25" s="2"/>
    </row>
    <row r="26" spans="1:23">
      <c r="A26" s="9" t="s">
        <v>30</v>
      </c>
      <c r="B26" s="2" t="s">
        <v>457</v>
      </c>
      <c r="C26" s="2" t="s">
        <v>141</v>
      </c>
      <c r="D26" s="2" t="s">
        <v>26</v>
      </c>
      <c r="E26" s="2" t="s">
        <v>314</v>
      </c>
      <c r="F26" s="2" t="s">
        <v>469</v>
      </c>
      <c r="I26" s="2"/>
      <c r="J26" s="2">
        <v>5</v>
      </c>
      <c r="K26" s="9" t="s">
        <v>84</v>
      </c>
      <c r="L26" s="2" t="s">
        <v>31</v>
      </c>
      <c r="M26" s="2"/>
      <c r="N26" s="2"/>
    </row>
    <row r="27" spans="1:23">
      <c r="A27" s="17"/>
      <c r="B27" s="17"/>
      <c r="C27" s="17"/>
      <c r="D27" s="17"/>
      <c r="E27" s="17"/>
      <c r="F27" s="17"/>
      <c r="I27" s="2"/>
      <c r="J27" s="2">
        <v>32</v>
      </c>
      <c r="K27" s="2" t="s">
        <v>76</v>
      </c>
      <c r="L27" s="2" t="s">
        <v>31</v>
      </c>
      <c r="M27" s="2"/>
      <c r="N27" s="2"/>
    </row>
    <row r="28" spans="1:23">
      <c r="A28" s="6" t="s">
        <v>28</v>
      </c>
      <c r="B28" s="6">
        <v>1</v>
      </c>
      <c r="C28" s="50" t="s">
        <v>133</v>
      </c>
      <c r="D28" s="6" t="s">
        <v>134</v>
      </c>
      <c r="E28" s="6" t="s">
        <v>314</v>
      </c>
      <c r="F28" s="6" t="s">
        <v>468</v>
      </c>
      <c r="I28" s="2"/>
      <c r="J28" s="2">
        <v>11</v>
      </c>
      <c r="K28" s="2" t="s">
        <v>77</v>
      </c>
      <c r="L28" s="2" t="s">
        <v>31</v>
      </c>
      <c r="M28" s="2"/>
      <c r="N28" s="2"/>
    </row>
    <row r="29" spans="1:23">
      <c r="A29" s="6" t="s">
        <v>24</v>
      </c>
      <c r="B29" s="6">
        <v>1</v>
      </c>
      <c r="C29" s="50" t="s">
        <v>135</v>
      </c>
      <c r="D29" s="6" t="s">
        <v>134</v>
      </c>
      <c r="E29" s="6" t="s">
        <v>314</v>
      </c>
      <c r="F29" s="6" t="s">
        <v>468</v>
      </c>
      <c r="I29" s="2"/>
      <c r="J29" s="2">
        <v>1</v>
      </c>
      <c r="K29" s="2" t="s">
        <v>78</v>
      </c>
      <c r="L29" s="2" t="s">
        <v>31</v>
      </c>
      <c r="M29" s="2"/>
      <c r="N29" s="2"/>
    </row>
    <row r="30" spans="1:23">
      <c r="A30" s="6" t="s">
        <v>137</v>
      </c>
      <c r="B30" s="6">
        <v>1</v>
      </c>
      <c r="C30" s="50" t="s">
        <v>136</v>
      </c>
      <c r="D30" s="6" t="s">
        <v>134</v>
      </c>
      <c r="E30" s="6" t="s">
        <v>314</v>
      </c>
      <c r="F30" s="6" t="s">
        <v>468</v>
      </c>
      <c r="I30" s="2"/>
      <c r="J30" s="2">
        <v>12</v>
      </c>
      <c r="K30" s="2" t="s">
        <v>79</v>
      </c>
      <c r="L30" s="2" t="s">
        <v>31</v>
      </c>
      <c r="M30" s="2"/>
      <c r="N30" s="2"/>
    </row>
    <row r="31" spans="1:23">
      <c r="A31" s="6" t="s">
        <v>114</v>
      </c>
      <c r="B31" s="6">
        <v>1</v>
      </c>
      <c r="C31" s="50" t="s">
        <v>138</v>
      </c>
      <c r="D31" s="6" t="s">
        <v>134</v>
      </c>
      <c r="E31" s="6" t="s">
        <v>314</v>
      </c>
      <c r="F31" s="6" t="s">
        <v>466</v>
      </c>
      <c r="I31" s="2"/>
      <c r="J31" s="2">
        <v>17</v>
      </c>
      <c r="K31" s="9" t="s">
        <v>88</v>
      </c>
      <c r="L31" s="2" t="s">
        <v>31</v>
      </c>
      <c r="M31" s="2"/>
      <c r="N31" s="2"/>
    </row>
    <row r="32" spans="1:23">
      <c r="I32" s="2"/>
      <c r="J32" s="2">
        <v>2</v>
      </c>
      <c r="K32" s="9" t="s">
        <v>91</v>
      </c>
      <c r="L32" s="2" t="s">
        <v>90</v>
      </c>
      <c r="M32" s="2"/>
      <c r="N32" s="2"/>
    </row>
    <row r="33" spans="1:14">
      <c r="I33" s="2"/>
      <c r="J33" s="2">
        <v>119</v>
      </c>
      <c r="K33" s="9" t="s">
        <v>118</v>
      </c>
      <c r="L33" s="2" t="s">
        <v>31</v>
      </c>
      <c r="M33" s="2"/>
      <c r="N33" s="2"/>
    </row>
    <row r="34" spans="1:14">
      <c r="I34" s="2"/>
      <c r="J34" s="2">
        <v>7</v>
      </c>
      <c r="K34" s="9" t="s">
        <v>119</v>
      </c>
      <c r="L34" s="2" t="s">
        <v>31</v>
      </c>
      <c r="M34" s="2"/>
      <c r="N34" s="2"/>
    </row>
    <row r="35" spans="1:14">
      <c r="I35" s="9" t="s">
        <v>95</v>
      </c>
      <c r="J35" s="2">
        <v>5</v>
      </c>
      <c r="K35" s="9" t="s">
        <v>96</v>
      </c>
      <c r="L35" s="2" t="s">
        <v>90</v>
      </c>
      <c r="M35" s="2"/>
      <c r="N35" s="2"/>
    </row>
    <row r="36" spans="1:14">
      <c r="I36" s="9" t="s">
        <v>97</v>
      </c>
      <c r="J36" s="2">
        <v>7</v>
      </c>
      <c r="K36" s="10" t="s">
        <v>98</v>
      </c>
      <c r="L36" s="2" t="s">
        <v>90</v>
      </c>
      <c r="M36" s="2"/>
      <c r="N36" s="2"/>
    </row>
    <row r="37" spans="1:14">
      <c r="I37" s="2"/>
      <c r="J37" s="2">
        <v>2</v>
      </c>
      <c r="K37" s="10" t="s">
        <v>99</v>
      </c>
      <c r="L37" s="2" t="s">
        <v>90</v>
      </c>
      <c r="M37" s="2"/>
      <c r="N37" s="2"/>
    </row>
    <row r="38" spans="1:14">
      <c r="I38" s="2" t="s">
        <v>6</v>
      </c>
      <c r="J38" s="2">
        <v>16</v>
      </c>
      <c r="K38" s="9" t="s">
        <v>43</v>
      </c>
      <c r="L38" s="2" t="s">
        <v>31</v>
      </c>
      <c r="M38" s="2"/>
      <c r="N38" s="2"/>
    </row>
    <row r="39" spans="1:14">
      <c r="I39" s="2"/>
      <c r="J39" s="2">
        <v>23</v>
      </c>
      <c r="K39" s="9" t="s">
        <v>44</v>
      </c>
      <c r="L39" s="2" t="s">
        <v>31</v>
      </c>
      <c r="M39" s="2"/>
      <c r="N39" s="2"/>
    </row>
    <row r="40" spans="1:14">
      <c r="I40" s="2"/>
      <c r="J40" s="2">
        <v>197</v>
      </c>
      <c r="K40" s="9" t="s">
        <v>45</v>
      </c>
      <c r="L40" s="2" t="s">
        <v>31</v>
      </c>
      <c r="M40" s="2"/>
      <c r="N40" s="2"/>
    </row>
    <row r="41" spans="1:14">
      <c r="I41" s="2"/>
      <c r="J41" s="2">
        <v>5</v>
      </c>
      <c r="K41" s="9" t="s">
        <v>46</v>
      </c>
      <c r="L41" s="2" t="s">
        <v>31</v>
      </c>
      <c r="M41" s="2"/>
      <c r="N41" s="2"/>
    </row>
    <row r="42" spans="1:14">
      <c r="I42" s="2"/>
      <c r="J42" s="2">
        <v>20</v>
      </c>
      <c r="K42" s="2" t="s">
        <v>47</v>
      </c>
      <c r="L42" s="2" t="s">
        <v>31</v>
      </c>
      <c r="M42" s="2"/>
      <c r="N42" s="2"/>
    </row>
    <row r="43" spans="1:14">
      <c r="I43" s="2"/>
      <c r="J43" s="2">
        <v>3</v>
      </c>
      <c r="K43" s="2" t="s">
        <v>48</v>
      </c>
      <c r="L43" s="2" t="s">
        <v>31</v>
      </c>
      <c r="M43" s="2"/>
      <c r="N43" s="2"/>
    </row>
    <row r="44" spans="1:14">
      <c r="I44" s="2"/>
      <c r="J44" s="2">
        <v>20</v>
      </c>
      <c r="K44" s="9" t="s">
        <v>86</v>
      </c>
      <c r="L44" s="2" t="s">
        <v>31</v>
      </c>
      <c r="M44" s="2"/>
      <c r="N44" s="2"/>
    </row>
    <row r="45" spans="1:14">
      <c r="I45" s="2" t="s">
        <v>104</v>
      </c>
      <c r="J45" s="2">
        <v>29</v>
      </c>
      <c r="K45" s="9" t="s">
        <v>105</v>
      </c>
      <c r="L45" s="2" t="s">
        <v>90</v>
      </c>
      <c r="M45" s="2"/>
      <c r="N45" s="2"/>
    </row>
    <row r="46" spans="1:14">
      <c r="I46" s="2"/>
      <c r="J46" s="2">
        <v>2</v>
      </c>
      <c r="K46" s="9" t="s">
        <v>108</v>
      </c>
      <c r="L46" s="2" t="s">
        <v>90</v>
      </c>
      <c r="M46" s="2"/>
      <c r="N46" s="2"/>
    </row>
    <row r="47" spans="1:14">
      <c r="I47" s="2"/>
      <c r="J47" s="2">
        <v>1</v>
      </c>
      <c r="K47" s="9" t="s">
        <v>109</v>
      </c>
      <c r="L47" s="2" t="s">
        <v>90</v>
      </c>
      <c r="M47" s="2"/>
      <c r="N47" s="2"/>
    </row>
    <row r="48" spans="1:14">
      <c r="A48" s="995" t="s">
        <v>508</v>
      </c>
      <c r="B48" s="995"/>
      <c r="C48" s="995"/>
      <c r="D48" s="995"/>
      <c r="E48" s="995"/>
      <c r="F48" s="995"/>
      <c r="I48" s="2" t="s">
        <v>49</v>
      </c>
      <c r="J48" s="2">
        <v>7</v>
      </c>
      <c r="K48" s="9" t="s">
        <v>50</v>
      </c>
      <c r="L48" s="2"/>
      <c r="M48" s="2"/>
      <c r="N48" s="2"/>
    </row>
    <row r="49" spans="1:14">
      <c r="A49" s="1" t="s">
        <v>0</v>
      </c>
      <c r="B49" s="1" t="s">
        <v>7</v>
      </c>
      <c r="C49" s="1" t="s">
        <v>1</v>
      </c>
      <c r="D49" s="1" t="s">
        <v>2</v>
      </c>
      <c r="E49" s="1" t="s">
        <v>3</v>
      </c>
      <c r="F49" s="1" t="s">
        <v>4</v>
      </c>
      <c r="I49" s="2"/>
      <c r="J49" s="2">
        <v>33</v>
      </c>
      <c r="K49" s="9" t="s">
        <v>51</v>
      </c>
      <c r="L49" s="2"/>
      <c r="M49" s="2"/>
      <c r="N49" s="2"/>
    </row>
    <row r="50" spans="1:14">
      <c r="A50" s="9" t="s">
        <v>89</v>
      </c>
      <c r="B50" s="2">
        <v>3</v>
      </c>
      <c r="C50" s="2"/>
      <c r="D50" s="2" t="s">
        <v>90</v>
      </c>
      <c r="E50" s="2"/>
      <c r="F50" s="2"/>
      <c r="I50" s="2"/>
      <c r="J50" s="2">
        <v>7</v>
      </c>
      <c r="K50" s="9" t="s">
        <v>52</v>
      </c>
      <c r="L50" s="2"/>
      <c r="M50" s="2"/>
      <c r="N50" s="2"/>
    </row>
    <row r="51" spans="1:14">
      <c r="A51" s="9" t="s">
        <v>10</v>
      </c>
      <c r="B51" s="2">
        <v>8</v>
      </c>
      <c r="C51" s="2"/>
      <c r="D51" s="2" t="s">
        <v>90</v>
      </c>
      <c r="E51" s="2"/>
      <c r="F51" s="2"/>
      <c r="I51" s="2"/>
      <c r="J51" s="2">
        <v>4</v>
      </c>
      <c r="K51" s="9" t="s">
        <v>53</v>
      </c>
      <c r="L51" s="2"/>
      <c r="M51" s="2"/>
      <c r="N51" s="2"/>
    </row>
    <row r="52" spans="1:14">
      <c r="A52" s="2" t="s">
        <v>128</v>
      </c>
      <c r="B52" s="2">
        <v>22</v>
      </c>
      <c r="C52" s="2"/>
      <c r="D52" s="2" t="s">
        <v>90</v>
      </c>
      <c r="E52" s="2"/>
      <c r="F52" s="2"/>
      <c r="I52" s="2"/>
      <c r="J52" s="2">
        <v>3</v>
      </c>
      <c r="K52" s="9" t="s">
        <v>54</v>
      </c>
      <c r="L52" s="2"/>
      <c r="M52" s="2"/>
      <c r="N52" s="2"/>
    </row>
    <row r="53" spans="1:14">
      <c r="A53" s="9" t="s">
        <v>95</v>
      </c>
      <c r="B53" s="2">
        <v>5</v>
      </c>
      <c r="C53" s="2"/>
      <c r="D53" s="2" t="s">
        <v>90</v>
      </c>
      <c r="E53" s="2"/>
      <c r="F53" s="2"/>
      <c r="I53" s="2"/>
      <c r="J53" s="2">
        <v>3</v>
      </c>
      <c r="K53" s="9" t="s">
        <v>55</v>
      </c>
      <c r="L53" s="2"/>
      <c r="M53" s="2"/>
      <c r="N53" s="2"/>
    </row>
    <row r="54" spans="1:14">
      <c r="A54" s="2" t="s">
        <v>12</v>
      </c>
      <c r="B54" s="2">
        <v>6</v>
      </c>
      <c r="C54" s="2"/>
      <c r="D54" s="2" t="s">
        <v>139</v>
      </c>
      <c r="E54" s="2"/>
      <c r="F54" s="2"/>
      <c r="I54" s="2"/>
      <c r="J54" s="2">
        <v>5</v>
      </c>
      <c r="K54" s="9" t="s">
        <v>56</v>
      </c>
      <c r="L54" s="2"/>
      <c r="M54" s="2"/>
      <c r="N54" s="2"/>
    </row>
    <row r="55" spans="1:14">
      <c r="A55" s="9" t="s">
        <v>104</v>
      </c>
      <c r="B55" s="2">
        <v>32</v>
      </c>
      <c r="C55" s="2"/>
      <c r="D55" s="2" t="s">
        <v>90</v>
      </c>
      <c r="E55" s="2"/>
      <c r="F55" s="2"/>
      <c r="I55" s="2"/>
      <c r="J55" s="2">
        <v>42</v>
      </c>
      <c r="K55" s="9" t="s">
        <v>82</v>
      </c>
      <c r="L55" s="2" t="s">
        <v>31</v>
      </c>
      <c r="M55" s="2"/>
      <c r="N55" s="2"/>
    </row>
    <row r="56" spans="1:14">
      <c r="A56" s="9" t="s">
        <v>101</v>
      </c>
      <c r="B56" s="2">
        <v>5</v>
      </c>
      <c r="C56" s="2"/>
      <c r="D56" s="2" t="s">
        <v>90</v>
      </c>
      <c r="E56" s="2"/>
      <c r="F56" s="2"/>
      <c r="I56" s="2"/>
      <c r="J56" s="2">
        <v>1</v>
      </c>
      <c r="K56" s="9" t="s">
        <v>120</v>
      </c>
      <c r="L56" s="2" t="s">
        <v>31</v>
      </c>
      <c r="M56" s="2"/>
      <c r="N56" s="2"/>
    </row>
    <row r="57" spans="1:14">
      <c r="A57" s="9" t="s">
        <v>106</v>
      </c>
      <c r="B57" s="2">
        <v>4</v>
      </c>
      <c r="C57" s="2"/>
      <c r="D57" s="2" t="s">
        <v>90</v>
      </c>
      <c r="E57" s="2"/>
      <c r="F57" s="2"/>
      <c r="I57" s="2"/>
      <c r="J57" s="2">
        <v>3</v>
      </c>
      <c r="K57" s="9" t="s">
        <v>83</v>
      </c>
      <c r="L57" s="2"/>
      <c r="M57" s="2"/>
      <c r="N57" s="2"/>
    </row>
    <row r="58" spans="1:14">
      <c r="A58" s="9" t="s">
        <v>97</v>
      </c>
      <c r="B58" s="2">
        <v>9</v>
      </c>
      <c r="C58" s="2"/>
      <c r="D58" s="2" t="s">
        <v>90</v>
      </c>
      <c r="E58" s="2"/>
      <c r="F58" s="2"/>
      <c r="I58" s="2"/>
      <c r="J58" s="2">
        <v>6</v>
      </c>
      <c r="K58" s="9" t="s">
        <v>103</v>
      </c>
      <c r="L58" s="2" t="s">
        <v>90</v>
      </c>
      <c r="M58" s="2"/>
      <c r="N58" s="2"/>
    </row>
    <row r="59" spans="1:14">
      <c r="I59" s="2"/>
      <c r="J59" s="2">
        <v>7</v>
      </c>
      <c r="K59" s="9" t="s">
        <v>121</v>
      </c>
      <c r="L59" s="2" t="s">
        <v>31</v>
      </c>
      <c r="M59" s="2"/>
      <c r="N59" s="2"/>
    </row>
    <row r="60" spans="1:14">
      <c r="I60" s="2" t="s">
        <v>8</v>
      </c>
      <c r="J60" s="2">
        <v>16</v>
      </c>
      <c r="K60" s="9" t="s">
        <v>32</v>
      </c>
      <c r="L60" s="2" t="s">
        <v>31</v>
      </c>
      <c r="M60" s="2"/>
      <c r="N60" s="2"/>
    </row>
    <row r="61" spans="1:14">
      <c r="I61" s="2"/>
      <c r="J61" s="2">
        <v>81</v>
      </c>
      <c r="K61" s="9" t="s">
        <v>81</v>
      </c>
      <c r="L61" s="2" t="s">
        <v>31</v>
      </c>
      <c r="M61" s="2"/>
      <c r="N61" s="2"/>
    </row>
    <row r="62" spans="1:14">
      <c r="I62" s="2"/>
      <c r="J62" s="2">
        <v>1</v>
      </c>
      <c r="K62" s="9" t="s">
        <v>94</v>
      </c>
      <c r="L62" s="2" t="s">
        <v>31</v>
      </c>
      <c r="M62" s="2"/>
      <c r="N62" s="2"/>
    </row>
    <row r="63" spans="1:14">
      <c r="I63" s="2"/>
      <c r="J63" s="2">
        <v>8</v>
      </c>
      <c r="K63" s="9" t="s">
        <v>85</v>
      </c>
      <c r="L63" s="2" t="s">
        <v>31</v>
      </c>
      <c r="M63" s="2"/>
      <c r="N63" s="2"/>
    </row>
    <row r="64" spans="1:14">
      <c r="I64" s="2"/>
      <c r="J64" s="2">
        <v>7</v>
      </c>
      <c r="K64" s="9" t="s">
        <v>87</v>
      </c>
      <c r="L64" s="2" t="s">
        <v>31</v>
      </c>
      <c r="M64" s="2"/>
      <c r="N64" s="2"/>
    </row>
    <row r="65" spans="1:14">
      <c r="I65" s="2"/>
      <c r="J65" s="2">
        <v>2</v>
      </c>
      <c r="K65" s="9" t="s">
        <v>83</v>
      </c>
      <c r="L65" s="2" t="s">
        <v>31</v>
      </c>
      <c r="M65" s="2"/>
      <c r="N65" s="2"/>
    </row>
    <row r="66" spans="1:14">
      <c r="I66" s="9" t="s">
        <v>101</v>
      </c>
      <c r="J66" s="2">
        <v>3</v>
      </c>
      <c r="K66" s="9" t="s">
        <v>102</v>
      </c>
      <c r="L66" s="2" t="s">
        <v>90</v>
      </c>
      <c r="M66" s="2"/>
      <c r="N66" s="2"/>
    </row>
    <row r="67" spans="1:14">
      <c r="I67" s="9"/>
      <c r="J67" s="2">
        <v>1</v>
      </c>
      <c r="K67" s="9" t="s">
        <v>110</v>
      </c>
      <c r="L67" s="2" t="s">
        <v>90</v>
      </c>
      <c r="M67" s="2"/>
      <c r="N67" s="2"/>
    </row>
    <row r="68" spans="1:14">
      <c r="I68" s="9"/>
      <c r="J68" s="2">
        <v>1</v>
      </c>
      <c r="K68" s="9" t="s">
        <v>111</v>
      </c>
      <c r="L68" s="2" t="s">
        <v>90</v>
      </c>
      <c r="M68" s="2"/>
      <c r="N68" s="2"/>
    </row>
    <row r="69" spans="1:14">
      <c r="I69" s="9" t="s">
        <v>11</v>
      </c>
      <c r="J69" s="2">
        <v>47</v>
      </c>
      <c r="K69" s="9" t="s">
        <v>92</v>
      </c>
      <c r="L69" s="2" t="s">
        <v>31</v>
      </c>
      <c r="M69" s="2"/>
      <c r="N69" s="2"/>
    </row>
    <row r="70" spans="1:14">
      <c r="I70" s="3"/>
      <c r="J70" s="2">
        <v>38</v>
      </c>
      <c r="K70" s="2" t="s">
        <v>35</v>
      </c>
      <c r="L70" s="2" t="s">
        <v>31</v>
      </c>
      <c r="M70" s="2"/>
      <c r="N70" s="2"/>
    </row>
    <row r="71" spans="1:14">
      <c r="I71" s="2"/>
      <c r="J71" s="2">
        <v>83</v>
      </c>
      <c r="K71" s="2" t="s">
        <v>36</v>
      </c>
      <c r="L71" s="2" t="s">
        <v>31</v>
      </c>
      <c r="M71" s="2"/>
      <c r="N71" s="2"/>
    </row>
    <row r="72" spans="1:14">
      <c r="I72" s="2"/>
      <c r="J72" s="2">
        <v>21</v>
      </c>
      <c r="K72" s="2" t="s">
        <v>37</v>
      </c>
      <c r="L72" s="2" t="s">
        <v>31</v>
      </c>
      <c r="M72" s="2"/>
      <c r="N72" s="2"/>
    </row>
    <row r="73" spans="1:14">
      <c r="I73" s="2"/>
      <c r="J73" s="2">
        <v>25</v>
      </c>
      <c r="K73" s="2" t="s">
        <v>38</v>
      </c>
      <c r="L73" s="2" t="s">
        <v>31</v>
      </c>
      <c r="M73" s="2"/>
      <c r="N73" s="2"/>
    </row>
    <row r="74" spans="1:14">
      <c r="A74" s="995" t="s">
        <v>507</v>
      </c>
      <c r="B74" s="995"/>
      <c r="C74" s="995"/>
      <c r="D74" s="995"/>
      <c r="E74" s="995"/>
      <c r="F74" s="995"/>
      <c r="I74" s="2"/>
      <c r="J74" s="2">
        <v>6</v>
      </c>
      <c r="K74" s="2" t="s">
        <v>33</v>
      </c>
      <c r="L74" s="2" t="s">
        <v>31</v>
      </c>
      <c r="M74" s="2"/>
      <c r="N74" s="2"/>
    </row>
    <row r="75" spans="1:14">
      <c r="A75" s="1" t="s">
        <v>0</v>
      </c>
      <c r="B75" s="1" t="s">
        <v>7</v>
      </c>
      <c r="C75" s="1" t="s">
        <v>1</v>
      </c>
      <c r="D75" s="1" t="s">
        <v>2</v>
      </c>
      <c r="E75" s="1" t="s">
        <v>3</v>
      </c>
      <c r="F75" s="1" t="s">
        <v>4</v>
      </c>
      <c r="I75" s="2"/>
      <c r="J75" s="2">
        <v>24</v>
      </c>
      <c r="K75" s="2" t="s">
        <v>39</v>
      </c>
      <c r="L75" s="2" t="s">
        <v>31</v>
      </c>
      <c r="M75" s="2"/>
      <c r="N75" s="2"/>
    </row>
    <row r="76" spans="1:14">
      <c r="A76" s="2" t="s">
        <v>6</v>
      </c>
      <c r="B76" s="2">
        <v>644</v>
      </c>
      <c r="C76" s="2"/>
      <c r="D76" s="2" t="s">
        <v>139</v>
      </c>
      <c r="E76" s="2"/>
      <c r="F76" s="2"/>
      <c r="I76" s="2"/>
      <c r="J76" s="2">
        <v>2</v>
      </c>
      <c r="K76" s="2" t="s">
        <v>40</v>
      </c>
      <c r="L76" s="2" t="s">
        <v>31</v>
      </c>
      <c r="M76" s="2"/>
      <c r="N76" s="2"/>
    </row>
    <row r="77" spans="1:14">
      <c r="A77" s="2" t="s">
        <v>11</v>
      </c>
      <c r="B77" s="2">
        <v>390</v>
      </c>
      <c r="C77" s="2"/>
      <c r="D77" s="2" t="s">
        <v>139</v>
      </c>
      <c r="E77" s="2"/>
      <c r="F77" s="2"/>
      <c r="I77" s="2" t="s">
        <v>9</v>
      </c>
      <c r="J77" s="2">
        <v>13</v>
      </c>
      <c r="K77" s="2" t="s">
        <v>41</v>
      </c>
      <c r="L77" s="2" t="s">
        <v>31</v>
      </c>
      <c r="M77" s="2"/>
      <c r="N77" s="2"/>
    </row>
    <row r="78" spans="1:14">
      <c r="A78" s="2" t="s">
        <v>5</v>
      </c>
      <c r="B78" s="2">
        <v>2091</v>
      </c>
      <c r="C78" s="2"/>
      <c r="D78" s="2" t="s">
        <v>140</v>
      </c>
      <c r="E78" s="2"/>
      <c r="F78" s="2"/>
      <c r="I78" s="2"/>
      <c r="J78" s="2">
        <v>2</v>
      </c>
      <c r="K78" s="2" t="s">
        <v>42</v>
      </c>
      <c r="L78" s="2" t="s">
        <v>31</v>
      </c>
      <c r="M78" s="2"/>
      <c r="N78" s="2"/>
    </row>
    <row r="79" spans="1:14">
      <c r="A79" s="2" t="s">
        <v>13</v>
      </c>
      <c r="B79" s="2">
        <v>166</v>
      </c>
      <c r="C79" s="2"/>
      <c r="D79" s="2" t="s">
        <v>140</v>
      </c>
      <c r="E79" s="2"/>
      <c r="F79" s="2"/>
      <c r="I79" s="2"/>
      <c r="J79" s="2">
        <v>1</v>
      </c>
      <c r="K79" s="9" t="s">
        <v>80</v>
      </c>
      <c r="L79" s="2" t="s">
        <v>31</v>
      </c>
      <c r="M79" s="2"/>
      <c r="N79" s="2"/>
    </row>
    <row r="80" spans="1:14">
      <c r="A80" s="2" t="s">
        <v>8</v>
      </c>
      <c r="B80" s="2">
        <v>435</v>
      </c>
      <c r="C80" s="2"/>
      <c r="D80" s="2" t="s">
        <v>90</v>
      </c>
      <c r="E80" s="2"/>
      <c r="F80" s="2"/>
      <c r="I80" s="9" t="s">
        <v>106</v>
      </c>
      <c r="J80" s="2">
        <v>4</v>
      </c>
      <c r="K80" s="9" t="s">
        <v>107</v>
      </c>
      <c r="L80" s="2" t="s">
        <v>90</v>
      </c>
      <c r="M80" s="2"/>
      <c r="N80" s="2"/>
    </row>
    <row r="81" spans="9:14">
      <c r="I81" s="2" t="s">
        <v>116</v>
      </c>
      <c r="J81" s="2">
        <v>2</v>
      </c>
      <c r="K81" s="2" t="s">
        <v>117</v>
      </c>
      <c r="L81" s="2" t="s">
        <v>31</v>
      </c>
      <c r="M81" s="2"/>
      <c r="N81" s="2"/>
    </row>
    <row r="82" spans="9:14">
      <c r="I82" s="13"/>
      <c r="J82" s="13"/>
      <c r="K82" s="13"/>
      <c r="L82" s="13"/>
      <c r="M82" s="12"/>
      <c r="N82" s="12"/>
    </row>
    <row r="83" spans="9:14">
      <c r="I83" s="9" t="s">
        <v>114</v>
      </c>
      <c r="J83" s="2">
        <v>78</v>
      </c>
      <c r="K83" s="9" t="s">
        <v>113</v>
      </c>
      <c r="L83" s="2" t="s">
        <v>26</v>
      </c>
      <c r="M83" s="3"/>
      <c r="N83" s="3"/>
    </row>
    <row r="84" spans="9:14">
      <c r="I84" s="9" t="s">
        <v>30</v>
      </c>
      <c r="J84" s="2">
        <v>50</v>
      </c>
      <c r="K84" s="11" t="s">
        <v>115</v>
      </c>
      <c r="L84" s="2" t="s">
        <v>26</v>
      </c>
      <c r="M84" s="3"/>
      <c r="N84" s="3"/>
    </row>
    <row r="85" spans="9:14">
      <c r="I85" s="2"/>
      <c r="J85" s="2"/>
      <c r="K85" s="2"/>
      <c r="L85" s="2"/>
      <c r="M85" s="3"/>
      <c r="N85" s="3"/>
    </row>
    <row r="86" spans="9:14">
      <c r="I86" s="2"/>
      <c r="J86" s="2"/>
      <c r="K86" s="2"/>
      <c r="L86" s="2"/>
      <c r="M86" s="3"/>
      <c r="N86" s="3"/>
    </row>
    <row r="87" spans="9:14">
      <c r="I87" s="2"/>
      <c r="J87" s="2"/>
      <c r="K87" s="2"/>
      <c r="L87" s="2"/>
      <c r="M87" s="3"/>
      <c r="N87" s="3"/>
    </row>
    <row r="88" spans="9:14">
      <c r="I88" s="2"/>
      <c r="J88" s="2"/>
      <c r="K88" s="2"/>
      <c r="L88" s="2"/>
      <c r="M88" s="3"/>
      <c r="N88" s="3"/>
    </row>
    <row r="89" spans="9:14">
      <c r="I89" s="2"/>
      <c r="J89" s="2"/>
      <c r="K89" s="2"/>
      <c r="L89" s="2"/>
      <c r="M89" s="3"/>
      <c r="N89" s="3"/>
    </row>
    <row r="90" spans="9:14">
      <c r="I90" s="6"/>
      <c r="J90" s="2"/>
      <c r="K90" s="2"/>
      <c r="L90" s="2"/>
      <c r="M90" s="3"/>
      <c r="N90" s="3"/>
    </row>
  </sheetData>
  <mergeCells count="2">
    <mergeCell ref="A48:F48"/>
    <mergeCell ref="A74:F7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H327"/>
  <sheetViews>
    <sheetView topLeftCell="A55" workbookViewId="0">
      <selection activeCell="T21" sqref="T21"/>
    </sheetView>
  </sheetViews>
  <sheetFormatPr defaultColWidth="8.85546875" defaultRowHeight="12.75"/>
  <cols>
    <col min="1" max="1" width="13.5703125" style="25" bestFit="1" customWidth="1"/>
    <col min="2" max="2" width="63.28515625" style="25" bestFit="1" customWidth="1"/>
    <col min="3" max="3" width="11" style="25" bestFit="1" customWidth="1"/>
    <col min="4" max="4" width="7.7109375" style="25" bestFit="1" customWidth="1"/>
    <col min="5" max="6" width="3.140625" style="25" bestFit="1" customWidth="1"/>
    <col min="7" max="8" width="4" style="25" bestFit="1" customWidth="1"/>
    <col min="9" max="9" width="3.140625" style="25" bestFit="1" customWidth="1"/>
    <col min="10" max="10" width="5" style="25" bestFit="1" customWidth="1"/>
    <col min="11" max="11" width="4" style="25" bestFit="1" customWidth="1"/>
    <col min="12" max="12" width="5" style="25" bestFit="1" customWidth="1"/>
    <col min="13" max="13" width="3.140625" style="25" bestFit="1" customWidth="1"/>
    <col min="14" max="14" width="4.140625" style="25" bestFit="1" customWidth="1"/>
    <col min="15" max="15" width="4.85546875" style="25" bestFit="1" customWidth="1"/>
    <col min="16" max="16" width="13.5703125" style="615" bestFit="1" customWidth="1"/>
    <col min="17" max="17" width="7" style="615" bestFit="1" customWidth="1"/>
    <col min="18" max="18" width="8.85546875" style="630"/>
    <col min="19" max="19" width="10.5703125" style="32" bestFit="1" customWidth="1"/>
    <col min="20" max="20" width="7.7109375" style="32" bestFit="1" customWidth="1"/>
    <col min="21" max="21" width="11" style="32" bestFit="1" customWidth="1"/>
    <col min="22" max="22" width="7.7109375" style="32" bestFit="1" customWidth="1"/>
    <col min="23" max="31" width="3.140625" style="32" bestFit="1" customWidth="1"/>
    <col min="32" max="32" width="4.140625" style="32" bestFit="1" customWidth="1"/>
    <col min="33" max="33" width="8" style="32" bestFit="1" customWidth="1"/>
    <col min="34" max="34" width="7" style="32" bestFit="1" customWidth="1"/>
    <col min="35" max="35" width="8.85546875" style="630"/>
    <col min="36" max="36" width="15" style="32" bestFit="1" customWidth="1"/>
    <col min="37" max="37" width="50.5703125" style="32" bestFit="1" customWidth="1"/>
    <col min="38" max="38" width="15.42578125" style="635" bestFit="1" customWidth="1"/>
    <col min="39" max="39" width="16.7109375" style="32" bestFit="1" customWidth="1"/>
    <col min="40" max="40" width="10.140625" style="32" bestFit="1" customWidth="1"/>
    <col min="41" max="41" width="8.85546875" style="630"/>
    <col min="42" max="42" width="26.5703125" style="32" bestFit="1" customWidth="1"/>
    <col min="43" max="43" width="7.7109375" style="32" bestFit="1" customWidth="1"/>
    <col min="44" max="44" width="11" style="32" bestFit="1" customWidth="1"/>
    <col min="45" max="45" width="11.28515625" style="32" bestFit="1" customWidth="1"/>
    <col min="46" max="46" width="5" style="32" bestFit="1" customWidth="1"/>
    <col min="47" max="47" width="8.85546875" style="630"/>
    <col min="48" max="48" width="4" style="32" bestFit="1" customWidth="1"/>
    <col min="49" max="49" width="18.5703125" style="32" bestFit="1" customWidth="1"/>
    <col min="50" max="50" width="27.7109375" style="32" bestFit="1" customWidth="1"/>
    <col min="51" max="51" width="27.5703125" style="32" bestFit="1" customWidth="1"/>
    <col min="52" max="52" width="16.5703125" style="32" bestFit="1" customWidth="1"/>
    <col min="53" max="53" width="10.140625" style="32" bestFit="1" customWidth="1"/>
    <col min="54" max="54" width="8.85546875" style="630"/>
    <col min="55" max="55" width="5" style="32" bestFit="1" customWidth="1"/>
    <col min="56" max="56" width="21.85546875" style="32" bestFit="1" customWidth="1"/>
    <col min="57" max="57" width="25.85546875" style="32" bestFit="1" customWidth="1"/>
    <col min="58" max="58" width="41.42578125" style="32" bestFit="1" customWidth="1"/>
    <col min="59" max="59" width="10.7109375" style="32" bestFit="1" customWidth="1"/>
    <col min="60" max="60" width="8.85546875" style="630"/>
    <col min="61" max="16384" width="8.85546875" style="32"/>
  </cols>
  <sheetData>
    <row r="1" spans="1:60" ht="13.5" thickBot="1">
      <c r="A1" s="1042" t="s">
        <v>772</v>
      </c>
      <c r="B1" s="1042"/>
      <c r="C1" s="1042"/>
      <c r="D1" s="1042"/>
      <c r="E1" s="1042"/>
      <c r="F1" s="1042"/>
      <c r="G1" s="1042"/>
      <c r="H1" s="1042"/>
      <c r="I1" s="1042"/>
      <c r="J1" s="1042"/>
      <c r="K1" s="1042"/>
      <c r="L1" s="1042"/>
      <c r="M1" s="1042"/>
      <c r="N1" s="1042"/>
      <c r="O1" s="1042"/>
      <c r="P1" s="1042"/>
      <c r="Q1" s="1042"/>
      <c r="R1" s="628"/>
      <c r="S1" s="1042" t="s">
        <v>1499</v>
      </c>
      <c r="T1" s="1042"/>
      <c r="U1" s="1042"/>
      <c r="V1" s="1042"/>
      <c r="W1" s="1042"/>
      <c r="X1" s="1042"/>
      <c r="Y1" s="1042"/>
      <c r="Z1" s="1042"/>
      <c r="AA1" s="1042"/>
      <c r="AB1" s="1042"/>
      <c r="AC1" s="1042"/>
      <c r="AD1" s="1042"/>
      <c r="AE1" s="1042"/>
      <c r="AF1" s="1042"/>
      <c r="AG1" s="1042"/>
      <c r="AH1" s="1042"/>
      <c r="AI1" s="628"/>
      <c r="AJ1" s="1042" t="s">
        <v>773</v>
      </c>
      <c r="AK1" s="1042"/>
      <c r="AL1" s="1042"/>
      <c r="AM1" s="1042"/>
      <c r="AN1" s="1042"/>
      <c r="AO1" s="628"/>
      <c r="AP1" s="1043" t="s">
        <v>774</v>
      </c>
      <c r="AQ1" s="1043"/>
      <c r="AR1" s="1043"/>
      <c r="AS1" s="1043"/>
      <c r="AT1" s="1043"/>
      <c r="AU1" s="628"/>
      <c r="AV1" s="1040" t="s">
        <v>775</v>
      </c>
      <c r="AW1" s="1040"/>
      <c r="AX1" s="1040"/>
      <c r="AY1" s="1040"/>
      <c r="AZ1" s="1040"/>
      <c r="BA1" s="616"/>
      <c r="BB1" s="628"/>
      <c r="BC1" s="1040" t="s">
        <v>810</v>
      </c>
      <c r="BD1" s="1040"/>
      <c r="BE1" s="1040"/>
      <c r="BF1" s="1040"/>
      <c r="BG1" s="1040"/>
      <c r="BH1" s="628"/>
    </row>
    <row r="2" spans="1:60" ht="13.5" thickBot="1">
      <c r="A2" s="617" t="s">
        <v>0</v>
      </c>
      <c r="B2" s="617" t="s">
        <v>1</v>
      </c>
      <c r="C2" s="617" t="s">
        <v>7</v>
      </c>
      <c r="D2" s="617" t="s">
        <v>2</v>
      </c>
      <c r="E2" s="617" t="s">
        <v>257</v>
      </c>
      <c r="F2" s="617" t="s">
        <v>313</v>
      </c>
      <c r="G2" s="617" t="s">
        <v>259</v>
      </c>
      <c r="H2" s="617" t="s">
        <v>197</v>
      </c>
      <c r="I2" s="617" t="s">
        <v>233</v>
      </c>
      <c r="J2" s="617" t="s">
        <v>314</v>
      </c>
      <c r="K2" s="617" t="s">
        <v>315</v>
      </c>
      <c r="L2" s="617" t="s">
        <v>263</v>
      </c>
      <c r="M2" s="617" t="s">
        <v>1498</v>
      </c>
      <c r="N2" s="617" t="s">
        <v>1497</v>
      </c>
      <c r="O2" s="617" t="s">
        <v>1067</v>
      </c>
      <c r="P2" s="617" t="s">
        <v>771</v>
      </c>
      <c r="Q2" s="617" t="s">
        <v>678</v>
      </c>
      <c r="R2" s="629"/>
      <c r="S2" s="618" t="s">
        <v>0</v>
      </c>
      <c r="T2" s="619" t="s">
        <v>1</v>
      </c>
      <c r="U2" s="620" t="s">
        <v>7</v>
      </c>
      <c r="V2" s="619" t="s">
        <v>2</v>
      </c>
      <c r="W2" s="621" t="s">
        <v>257</v>
      </c>
      <c r="X2" s="622" t="s">
        <v>313</v>
      </c>
      <c r="Y2" s="622" t="s">
        <v>259</v>
      </c>
      <c r="Z2" s="622" t="s">
        <v>197</v>
      </c>
      <c r="AA2" s="622" t="s">
        <v>233</v>
      </c>
      <c r="AB2" s="622" t="s">
        <v>314</v>
      </c>
      <c r="AC2" s="622" t="s">
        <v>315</v>
      </c>
      <c r="AD2" s="622" t="s">
        <v>263</v>
      </c>
      <c r="AE2" s="622" t="s">
        <v>1498</v>
      </c>
      <c r="AF2" s="622" t="s">
        <v>1497</v>
      </c>
      <c r="AG2" s="622" t="s">
        <v>771</v>
      </c>
      <c r="AH2" s="623" t="s">
        <v>678</v>
      </c>
      <c r="AI2" s="629"/>
      <c r="AJ2" s="670" t="s">
        <v>3842</v>
      </c>
      <c r="AO2" s="629"/>
      <c r="AP2" s="626" t="s">
        <v>458</v>
      </c>
      <c r="AQ2" s="627" t="s">
        <v>1</v>
      </c>
      <c r="AR2" s="627" t="s">
        <v>7</v>
      </c>
      <c r="AS2" s="627" t="s">
        <v>459</v>
      </c>
      <c r="AT2" s="627" t="s">
        <v>4</v>
      </c>
      <c r="AU2" s="629"/>
      <c r="AV2" s="617" t="s">
        <v>778</v>
      </c>
      <c r="AW2" s="617" t="s">
        <v>0</v>
      </c>
      <c r="AX2" s="617" t="s">
        <v>1</v>
      </c>
      <c r="AY2" s="617" t="s">
        <v>779</v>
      </c>
      <c r="AZ2" s="617" t="s">
        <v>1496</v>
      </c>
      <c r="BA2" s="617" t="s">
        <v>4</v>
      </c>
      <c r="BB2" s="629"/>
      <c r="BC2" s="617" t="s">
        <v>778</v>
      </c>
      <c r="BD2" s="617" t="s">
        <v>0</v>
      </c>
      <c r="BE2" s="617" t="s">
        <v>1</v>
      </c>
      <c r="BF2" s="617" t="s">
        <v>779</v>
      </c>
      <c r="BG2" s="617" t="s">
        <v>4</v>
      </c>
      <c r="BH2" s="629"/>
    </row>
    <row r="3" spans="1:60">
      <c r="A3" s="428" t="s">
        <v>9</v>
      </c>
      <c r="B3" s="428" t="s">
        <v>3534</v>
      </c>
      <c r="C3" s="428">
        <v>7</v>
      </c>
      <c r="D3" s="428"/>
      <c r="E3" s="428"/>
      <c r="F3" s="428"/>
      <c r="G3" s="428"/>
      <c r="H3" s="428"/>
      <c r="I3" s="428"/>
      <c r="J3" s="428"/>
      <c r="K3" s="428"/>
      <c r="L3" s="428">
        <v>7</v>
      </c>
      <c r="M3" s="430"/>
      <c r="N3" s="428"/>
      <c r="O3" s="428"/>
      <c r="P3" s="428" t="s">
        <v>9</v>
      </c>
      <c r="Q3" s="614">
        <f>SUM(C3)</f>
        <v>7</v>
      </c>
      <c r="S3" s="631" t="s">
        <v>3308</v>
      </c>
      <c r="AJ3" s="624" t="s">
        <v>458</v>
      </c>
      <c r="AK3" s="625" t="s">
        <v>1</v>
      </c>
      <c r="AL3" s="624" t="s">
        <v>750</v>
      </c>
      <c r="AM3" s="625" t="s">
        <v>459</v>
      </c>
      <c r="AN3" s="625" t="s">
        <v>4</v>
      </c>
      <c r="AP3" s="672" t="s">
        <v>3844</v>
      </c>
      <c r="AQ3" s="672" t="s">
        <v>3845</v>
      </c>
      <c r="AR3" s="673" t="s">
        <v>3846</v>
      </c>
      <c r="AS3" s="672">
        <v>5</v>
      </c>
      <c r="AT3" s="672" t="s">
        <v>134</v>
      </c>
      <c r="AU3" s="672"/>
      <c r="AV3" s="606">
        <v>237</v>
      </c>
      <c r="AW3" s="606" t="s">
        <v>764</v>
      </c>
      <c r="AX3" s="613" t="s">
        <v>3803</v>
      </c>
      <c r="AY3" s="606" t="s">
        <v>3760</v>
      </c>
      <c r="AZ3" s="606" t="s">
        <v>1371</v>
      </c>
      <c r="BA3" s="659" t="s">
        <v>3804</v>
      </c>
      <c r="BC3" s="644">
        <v>1072</v>
      </c>
      <c r="BD3" s="644" t="s">
        <v>143</v>
      </c>
      <c r="BE3" s="652" t="s">
        <v>70</v>
      </c>
      <c r="BF3" s="644" t="s">
        <v>3653</v>
      </c>
      <c r="BG3" s="653">
        <v>40997</v>
      </c>
    </row>
    <row r="4" spans="1:60">
      <c r="A4" s="428" t="s">
        <v>10</v>
      </c>
      <c r="B4" s="428" t="s">
        <v>3535</v>
      </c>
      <c r="C4" s="428">
        <v>21</v>
      </c>
      <c r="D4" s="428"/>
      <c r="E4" s="428"/>
      <c r="F4" s="428"/>
      <c r="G4" s="428">
        <v>21</v>
      </c>
      <c r="H4" s="428"/>
      <c r="I4" s="428"/>
      <c r="J4" s="428"/>
      <c r="K4" s="428"/>
      <c r="L4" s="428"/>
      <c r="M4" s="428"/>
      <c r="N4" s="428"/>
      <c r="O4" s="428"/>
      <c r="P4" s="428" t="s">
        <v>10</v>
      </c>
      <c r="Q4" s="614">
        <f>SUM(C4:C6)</f>
        <v>58</v>
      </c>
      <c r="AJ4" s="606" t="s">
        <v>28</v>
      </c>
      <c r="AK4" s="607" t="s">
        <v>3311</v>
      </c>
      <c r="AL4" s="633">
        <v>0.6</v>
      </c>
      <c r="AM4" s="606" t="s">
        <v>3312</v>
      </c>
      <c r="AN4" s="609">
        <v>41092</v>
      </c>
      <c r="AV4" s="606">
        <v>238</v>
      </c>
      <c r="AW4" s="606" t="s">
        <v>28</v>
      </c>
      <c r="AX4" s="613" t="s">
        <v>1890</v>
      </c>
      <c r="AY4" s="606" t="s">
        <v>3060</v>
      </c>
      <c r="AZ4" s="606" t="s">
        <v>1371</v>
      </c>
      <c r="BA4" s="659" t="s">
        <v>3805</v>
      </c>
      <c r="BC4" s="644">
        <v>1073</v>
      </c>
      <c r="BD4" s="644" t="s">
        <v>8</v>
      </c>
      <c r="BE4" s="652" t="s">
        <v>3011</v>
      </c>
      <c r="BF4" s="644" t="s">
        <v>3654</v>
      </c>
      <c r="BG4" s="654">
        <v>40878</v>
      </c>
    </row>
    <row r="5" spans="1:60">
      <c r="A5" s="428" t="s">
        <v>10</v>
      </c>
      <c r="B5" s="428" t="s">
        <v>3536</v>
      </c>
      <c r="C5" s="428">
        <v>32</v>
      </c>
      <c r="D5" s="428"/>
      <c r="E5" s="428"/>
      <c r="F5" s="428"/>
      <c r="G5" s="428"/>
      <c r="H5" s="428"/>
      <c r="I5" s="428"/>
      <c r="J5" s="428"/>
      <c r="K5" s="428"/>
      <c r="L5" s="428">
        <v>32</v>
      </c>
      <c r="M5" s="428"/>
      <c r="N5" s="428"/>
      <c r="O5" s="428"/>
      <c r="P5" s="428" t="s">
        <v>6</v>
      </c>
      <c r="Q5" s="614">
        <f>SUM(C7:C13)</f>
        <v>527</v>
      </c>
      <c r="AJ5" s="606" t="s">
        <v>20</v>
      </c>
      <c r="AK5" s="429" t="s">
        <v>3629</v>
      </c>
      <c r="AL5" s="633">
        <v>0.27500000000000002</v>
      </c>
      <c r="AM5" s="606" t="s">
        <v>3309</v>
      </c>
      <c r="AN5" s="609">
        <v>41092</v>
      </c>
      <c r="AV5" s="606">
        <v>239</v>
      </c>
      <c r="AW5" s="606" t="s">
        <v>28</v>
      </c>
      <c r="AX5" s="613" t="s">
        <v>3608</v>
      </c>
      <c r="AY5" s="644" t="s">
        <v>1545</v>
      </c>
      <c r="AZ5" s="606" t="s">
        <v>1979</v>
      </c>
      <c r="BA5" s="659" t="s">
        <v>3805</v>
      </c>
      <c r="BC5" s="644">
        <v>1074</v>
      </c>
      <c r="BD5" s="644" t="s">
        <v>147</v>
      </c>
      <c r="BE5" s="652" t="s">
        <v>3655</v>
      </c>
      <c r="BF5" s="644" t="s">
        <v>3656</v>
      </c>
      <c r="BG5" s="653">
        <v>40899</v>
      </c>
    </row>
    <row r="6" spans="1:60">
      <c r="A6" s="428" t="s">
        <v>10</v>
      </c>
      <c r="B6" s="429" t="s">
        <v>3537</v>
      </c>
      <c r="C6" s="428">
        <v>5</v>
      </c>
      <c r="D6" s="428"/>
      <c r="E6" s="428"/>
      <c r="F6" s="428"/>
      <c r="G6" s="428"/>
      <c r="H6" s="428"/>
      <c r="I6" s="428"/>
      <c r="J6" s="428"/>
      <c r="K6" s="428">
        <v>5</v>
      </c>
      <c r="L6" s="428"/>
      <c r="M6" s="428"/>
      <c r="N6" s="428"/>
      <c r="O6" s="428"/>
      <c r="P6" s="428" t="s">
        <v>11</v>
      </c>
      <c r="Q6" s="614">
        <f>SUM(C14:C19)</f>
        <v>551</v>
      </c>
      <c r="AJ6" s="606" t="s">
        <v>196</v>
      </c>
      <c r="AK6" s="607" t="s">
        <v>3310</v>
      </c>
      <c r="AL6" s="633">
        <v>18.2</v>
      </c>
      <c r="AM6" s="606" t="s">
        <v>3273</v>
      </c>
      <c r="AN6" s="609">
        <v>41092</v>
      </c>
      <c r="AV6" s="606">
        <v>240</v>
      </c>
      <c r="AW6" s="606" t="s">
        <v>763</v>
      </c>
      <c r="AX6" s="613" t="s">
        <v>3806</v>
      </c>
      <c r="AY6" s="606" t="s">
        <v>3807</v>
      </c>
      <c r="AZ6" s="606" t="s">
        <v>2917</v>
      </c>
      <c r="BA6" s="659" t="s">
        <v>3808</v>
      </c>
      <c r="BC6" s="644">
        <v>1075</v>
      </c>
      <c r="BD6" s="644" t="s">
        <v>95</v>
      </c>
      <c r="BE6" s="652" t="s">
        <v>2579</v>
      </c>
      <c r="BF6" s="644" t="s">
        <v>3657</v>
      </c>
      <c r="BG6" s="653">
        <v>40878</v>
      </c>
    </row>
    <row r="7" spans="1:60">
      <c r="A7" s="428" t="s">
        <v>6</v>
      </c>
      <c r="B7" s="428" t="s">
        <v>3538</v>
      </c>
      <c r="C7" s="428">
        <v>4</v>
      </c>
      <c r="D7" s="428"/>
      <c r="E7" s="428"/>
      <c r="F7" s="428"/>
      <c r="G7" s="428">
        <v>1</v>
      </c>
      <c r="H7" s="428"/>
      <c r="I7" s="428"/>
      <c r="J7" s="428"/>
      <c r="K7" s="428"/>
      <c r="L7" s="428">
        <v>3</v>
      </c>
      <c r="M7" s="428"/>
      <c r="N7" s="428"/>
      <c r="O7" s="428"/>
      <c r="P7" s="428" t="s">
        <v>12</v>
      </c>
      <c r="Q7" s="614">
        <f>SUM(C20)</f>
        <v>16</v>
      </c>
      <c r="AJ7" s="606" t="s">
        <v>130</v>
      </c>
      <c r="AK7" s="428"/>
      <c r="AL7" s="633">
        <v>0.76500000000000001</v>
      </c>
      <c r="AM7" s="606" t="s">
        <v>3315</v>
      </c>
      <c r="AN7" s="609">
        <v>41093</v>
      </c>
      <c r="AV7" s="606">
        <v>241</v>
      </c>
      <c r="AW7" s="606" t="s">
        <v>3372</v>
      </c>
      <c r="AX7" s="613" t="s">
        <v>3373</v>
      </c>
      <c r="AY7" s="428"/>
      <c r="AZ7" s="606" t="s">
        <v>2917</v>
      </c>
      <c r="BA7" s="659" t="s">
        <v>3809</v>
      </c>
      <c r="BC7" s="644">
        <v>1076</v>
      </c>
      <c r="BD7" s="644" t="s">
        <v>101</v>
      </c>
      <c r="BE7" s="652" t="s">
        <v>3658</v>
      </c>
      <c r="BF7" s="644" t="s">
        <v>3659</v>
      </c>
      <c r="BG7" s="653">
        <v>40878</v>
      </c>
    </row>
    <row r="8" spans="1:60">
      <c r="A8" s="428" t="s">
        <v>6</v>
      </c>
      <c r="B8" s="428" t="s">
        <v>3539</v>
      </c>
      <c r="C8" s="428">
        <v>24</v>
      </c>
      <c r="D8" s="428"/>
      <c r="E8" s="428"/>
      <c r="F8" s="428"/>
      <c r="G8" s="428"/>
      <c r="H8" s="428"/>
      <c r="I8" s="428"/>
      <c r="J8" s="428"/>
      <c r="K8" s="428"/>
      <c r="L8" s="428">
        <v>24</v>
      </c>
      <c r="M8" s="428"/>
      <c r="N8" s="428"/>
      <c r="O8" s="428"/>
      <c r="P8" s="428" t="s">
        <v>142</v>
      </c>
      <c r="Q8" s="614">
        <f>SUM(C21)</f>
        <v>128</v>
      </c>
      <c r="AJ8" s="606" t="s">
        <v>171</v>
      </c>
      <c r="AK8" s="606" t="s">
        <v>3607</v>
      </c>
      <c r="AL8" s="633">
        <v>0.44</v>
      </c>
      <c r="AM8" s="606" t="s">
        <v>3313</v>
      </c>
      <c r="AN8" s="609">
        <v>41093</v>
      </c>
      <c r="AV8" s="606">
        <v>242</v>
      </c>
      <c r="AW8" s="606" t="s">
        <v>143</v>
      </c>
      <c r="AX8" s="613" t="s">
        <v>3299</v>
      </c>
      <c r="AY8" s="606" t="s">
        <v>1091</v>
      </c>
      <c r="AZ8" s="606" t="s">
        <v>1394</v>
      </c>
      <c r="BA8" s="659" t="s">
        <v>3805</v>
      </c>
      <c r="BC8" s="644">
        <v>1077</v>
      </c>
      <c r="BD8" s="644" t="s">
        <v>1743</v>
      </c>
      <c r="BE8" s="652" t="s">
        <v>3660</v>
      </c>
      <c r="BF8" s="644" t="s">
        <v>3661</v>
      </c>
      <c r="BG8" s="653">
        <v>40903</v>
      </c>
    </row>
    <row r="9" spans="1:60">
      <c r="A9" s="428" t="s">
        <v>6</v>
      </c>
      <c r="B9" s="428" t="s">
        <v>3540</v>
      </c>
      <c r="C9" s="428">
        <v>63</v>
      </c>
      <c r="D9" s="428"/>
      <c r="E9" s="428"/>
      <c r="F9" s="428"/>
      <c r="G9" s="428">
        <v>26</v>
      </c>
      <c r="H9" s="428"/>
      <c r="I9" s="428">
        <v>3</v>
      </c>
      <c r="J9" s="428"/>
      <c r="K9" s="428"/>
      <c r="L9" s="428">
        <v>34</v>
      </c>
      <c r="M9" s="428"/>
      <c r="N9" s="428"/>
      <c r="O9" s="428"/>
      <c r="P9" s="428" t="s">
        <v>143</v>
      </c>
      <c r="Q9" s="614">
        <f>SUM(C22:C73)</f>
        <v>18330</v>
      </c>
      <c r="AJ9" s="606" t="s">
        <v>171</v>
      </c>
      <c r="AK9" s="658" t="s">
        <v>3833</v>
      </c>
      <c r="AL9" s="633">
        <v>0.63</v>
      </c>
      <c r="AM9" s="606" t="s">
        <v>3316</v>
      </c>
      <c r="AN9" s="609">
        <v>41093</v>
      </c>
      <c r="AV9" s="606">
        <v>243</v>
      </c>
      <c r="AW9" s="606" t="s">
        <v>143</v>
      </c>
      <c r="AX9" s="613" t="s">
        <v>3298</v>
      </c>
      <c r="AY9" s="606" t="s">
        <v>3192</v>
      </c>
      <c r="AZ9" s="606" t="s">
        <v>1394</v>
      </c>
      <c r="BA9" s="659" t="s">
        <v>3810</v>
      </c>
      <c r="BC9" s="644">
        <v>1078</v>
      </c>
      <c r="BD9" s="644" t="s">
        <v>166</v>
      </c>
      <c r="BE9" s="652" t="s">
        <v>406</v>
      </c>
      <c r="BF9" s="644" t="s">
        <v>1879</v>
      </c>
      <c r="BG9" s="653">
        <v>40904</v>
      </c>
    </row>
    <row r="10" spans="1:60">
      <c r="A10" s="428" t="s">
        <v>6</v>
      </c>
      <c r="B10" s="428" t="s">
        <v>3541</v>
      </c>
      <c r="C10" s="428">
        <v>387</v>
      </c>
      <c r="D10" s="428"/>
      <c r="E10" s="428"/>
      <c r="F10" s="428"/>
      <c r="G10" s="428">
        <v>61</v>
      </c>
      <c r="H10" s="428"/>
      <c r="I10" s="428"/>
      <c r="J10" s="428"/>
      <c r="K10" s="428">
        <v>252</v>
      </c>
      <c r="L10" s="428">
        <v>74</v>
      </c>
      <c r="M10" s="428"/>
      <c r="N10" s="428"/>
      <c r="O10" s="428"/>
      <c r="P10" s="428" t="s">
        <v>13</v>
      </c>
      <c r="Q10" s="614">
        <f>SUM(C74:C77)</f>
        <v>166</v>
      </c>
      <c r="AJ10" s="606" t="s">
        <v>28</v>
      </c>
      <c r="AK10" s="607" t="s">
        <v>3317</v>
      </c>
      <c r="AL10" s="633">
        <v>0.22</v>
      </c>
      <c r="AM10" s="606" t="s">
        <v>3318</v>
      </c>
      <c r="AN10" s="609">
        <v>41094</v>
      </c>
      <c r="AV10" s="606">
        <v>244</v>
      </c>
      <c r="AW10" s="606" t="s">
        <v>143</v>
      </c>
      <c r="AX10" s="613" t="s">
        <v>3811</v>
      </c>
      <c r="AY10" s="606" t="s">
        <v>3174</v>
      </c>
      <c r="AZ10" s="606" t="s">
        <v>1394</v>
      </c>
      <c r="BA10" s="659" t="s">
        <v>3810</v>
      </c>
      <c r="BC10" s="644">
        <v>1079</v>
      </c>
      <c r="BD10" s="644" t="s">
        <v>3663</v>
      </c>
      <c r="BE10" s="652" t="s">
        <v>1754</v>
      </c>
      <c r="BF10" s="644" t="s">
        <v>2905</v>
      </c>
      <c r="BG10" s="653">
        <v>40878</v>
      </c>
    </row>
    <row r="11" spans="1:60">
      <c r="A11" s="428" t="s">
        <v>6</v>
      </c>
      <c r="B11" s="429" t="s">
        <v>3542</v>
      </c>
      <c r="C11" s="428">
        <v>1</v>
      </c>
      <c r="D11" s="428"/>
      <c r="E11" s="428"/>
      <c r="F11" s="428"/>
      <c r="G11" s="428"/>
      <c r="H11" s="428"/>
      <c r="I11" s="428"/>
      <c r="J11" s="428"/>
      <c r="K11" s="428">
        <v>1</v>
      </c>
      <c r="L11" s="428"/>
      <c r="M11" s="428"/>
      <c r="N11" s="428"/>
      <c r="O11" s="428"/>
      <c r="P11" s="428" t="s">
        <v>8</v>
      </c>
      <c r="Q11" s="614">
        <f>SUM(C78:C81)</f>
        <v>171</v>
      </c>
      <c r="AJ11" s="606" t="s">
        <v>171</v>
      </c>
      <c r="AK11" s="606" t="s">
        <v>3353</v>
      </c>
      <c r="AL11" s="633">
        <v>2.78</v>
      </c>
      <c r="AM11" s="606" t="s">
        <v>3319</v>
      </c>
      <c r="AN11" s="609">
        <v>41094</v>
      </c>
      <c r="AV11" s="606">
        <v>245</v>
      </c>
      <c r="AW11" s="606" t="s">
        <v>30</v>
      </c>
      <c r="AX11" s="613" t="s">
        <v>1136</v>
      </c>
      <c r="AY11" s="606" t="s">
        <v>1732</v>
      </c>
      <c r="AZ11" s="606" t="s">
        <v>1371</v>
      </c>
      <c r="BA11" s="659" t="s">
        <v>3805</v>
      </c>
      <c r="BC11" s="644">
        <v>1080</v>
      </c>
      <c r="BD11" s="644" t="s">
        <v>10</v>
      </c>
      <c r="BE11" s="652" t="s">
        <v>1708</v>
      </c>
      <c r="BF11" s="644" t="s">
        <v>3664</v>
      </c>
      <c r="BG11" s="653">
        <v>40882</v>
      </c>
    </row>
    <row r="12" spans="1:60">
      <c r="A12" s="428" t="s">
        <v>6</v>
      </c>
      <c r="B12" s="428" t="s">
        <v>3543</v>
      </c>
      <c r="C12" s="428">
        <v>46</v>
      </c>
      <c r="D12" s="428"/>
      <c r="E12" s="428"/>
      <c r="F12" s="428"/>
      <c r="G12" s="428">
        <v>16</v>
      </c>
      <c r="H12" s="428"/>
      <c r="I12" s="428"/>
      <c r="J12" s="428">
        <v>1</v>
      </c>
      <c r="K12" s="428">
        <v>3</v>
      </c>
      <c r="L12" s="428">
        <v>26</v>
      </c>
      <c r="M12" s="428"/>
      <c r="N12" s="428"/>
      <c r="O12" s="428"/>
      <c r="P12" s="428" t="s">
        <v>101</v>
      </c>
      <c r="Q12" s="614">
        <v>5</v>
      </c>
      <c r="AJ12" s="606" t="s">
        <v>128</v>
      </c>
      <c r="AK12" s="607" t="s">
        <v>2209</v>
      </c>
      <c r="AL12" s="633">
        <v>4.5350000000000001</v>
      </c>
      <c r="AM12" s="606" t="s">
        <v>3321</v>
      </c>
      <c r="AN12" s="609">
        <v>41095</v>
      </c>
      <c r="AV12" s="606">
        <v>246</v>
      </c>
      <c r="AW12" s="606" t="s">
        <v>226</v>
      </c>
      <c r="AX12" s="613" t="s">
        <v>824</v>
      </c>
      <c r="AY12" s="606" t="s">
        <v>3812</v>
      </c>
      <c r="AZ12" s="606" t="s">
        <v>2917</v>
      </c>
      <c r="BA12" s="659" t="s">
        <v>3813</v>
      </c>
      <c r="BC12" s="644">
        <v>1081</v>
      </c>
      <c r="BD12" s="644" t="s">
        <v>101</v>
      </c>
      <c r="BE12" s="652" t="s">
        <v>2573</v>
      </c>
      <c r="BF12" s="644" t="s">
        <v>3665</v>
      </c>
      <c r="BG12" s="653">
        <v>40882</v>
      </c>
    </row>
    <row r="13" spans="1:60">
      <c r="A13" s="428" t="s">
        <v>6</v>
      </c>
      <c r="B13" s="612" t="s">
        <v>3544</v>
      </c>
      <c r="C13" s="612">
        <v>2</v>
      </c>
      <c r="D13" s="428"/>
      <c r="E13" s="428"/>
      <c r="F13" s="428"/>
      <c r="G13" s="428"/>
      <c r="H13" s="428"/>
      <c r="I13" s="428"/>
      <c r="J13" s="428"/>
      <c r="K13" s="428"/>
      <c r="L13" s="428">
        <v>2</v>
      </c>
      <c r="M13" s="428"/>
      <c r="N13" s="428"/>
      <c r="O13" s="428"/>
      <c r="P13" s="632" t="s">
        <v>671</v>
      </c>
      <c r="Q13" s="632">
        <f>SUM(Q3:Q12)</f>
        <v>19959</v>
      </c>
      <c r="AJ13" s="606" t="s">
        <v>128</v>
      </c>
      <c r="AK13" s="607" t="s">
        <v>2209</v>
      </c>
      <c r="AL13" s="633"/>
      <c r="AM13" s="606" t="s">
        <v>3321</v>
      </c>
      <c r="AN13" s="609">
        <v>41095</v>
      </c>
      <c r="AV13" s="606">
        <v>247</v>
      </c>
      <c r="AW13" s="606" t="s">
        <v>196</v>
      </c>
      <c r="AX13" s="613" t="s">
        <v>3766</v>
      </c>
      <c r="AY13" s="606" t="s">
        <v>3814</v>
      </c>
      <c r="AZ13" s="606" t="s">
        <v>1928</v>
      </c>
      <c r="BA13" s="659" t="s">
        <v>3805</v>
      </c>
      <c r="BC13" s="644">
        <v>1082</v>
      </c>
      <c r="BD13" s="644" t="s">
        <v>106</v>
      </c>
      <c r="BE13" s="652" t="s">
        <v>3666</v>
      </c>
      <c r="BF13" s="644" t="s">
        <v>3667</v>
      </c>
      <c r="BG13" s="653">
        <v>40879</v>
      </c>
    </row>
    <row r="14" spans="1:60" ht="14.45" customHeight="1">
      <c r="A14" s="428" t="s">
        <v>11</v>
      </c>
      <c r="B14" s="428" t="s">
        <v>3545</v>
      </c>
      <c r="C14" s="428">
        <v>55</v>
      </c>
      <c r="D14" s="428"/>
      <c r="E14" s="428"/>
      <c r="F14" s="428"/>
      <c r="G14" s="428"/>
      <c r="H14" s="428"/>
      <c r="I14" s="428"/>
      <c r="J14" s="428"/>
      <c r="K14" s="428"/>
      <c r="L14" s="428">
        <v>55</v>
      </c>
      <c r="M14" s="428"/>
      <c r="N14" s="428"/>
      <c r="O14" s="428"/>
      <c r="AJ14" s="606" t="s">
        <v>196</v>
      </c>
      <c r="AK14" s="607" t="s">
        <v>3310</v>
      </c>
      <c r="AL14" s="641">
        <v>5.5149999999999997</v>
      </c>
      <c r="AM14" s="606" t="s">
        <v>3322</v>
      </c>
      <c r="AN14" s="609">
        <v>41095</v>
      </c>
      <c r="AV14" s="606">
        <v>248</v>
      </c>
      <c r="AW14" s="606" t="s">
        <v>175</v>
      </c>
      <c r="AX14" s="613" t="s">
        <v>3763</v>
      </c>
      <c r="AY14" s="428"/>
      <c r="AZ14" s="606" t="s">
        <v>2917</v>
      </c>
      <c r="BA14" s="659" t="s">
        <v>3808</v>
      </c>
      <c r="BC14" s="644">
        <v>1083</v>
      </c>
      <c r="BD14" s="644" t="s">
        <v>3668</v>
      </c>
      <c r="BE14" s="652" t="s">
        <v>3669</v>
      </c>
      <c r="BF14" s="644" t="s">
        <v>3670</v>
      </c>
      <c r="BG14" s="644">
        <v>2011</v>
      </c>
    </row>
    <row r="15" spans="1:60">
      <c r="A15" s="428" t="s">
        <v>11</v>
      </c>
      <c r="B15" s="428" t="s">
        <v>3546</v>
      </c>
      <c r="C15" s="428">
        <v>28</v>
      </c>
      <c r="D15" s="428">
        <v>2</v>
      </c>
      <c r="E15" s="428"/>
      <c r="F15" s="428"/>
      <c r="G15" s="428">
        <v>26</v>
      </c>
      <c r="H15" s="428"/>
      <c r="I15" s="428"/>
      <c r="J15" s="428"/>
      <c r="K15" s="428"/>
      <c r="L15" s="428"/>
      <c r="M15" s="428"/>
      <c r="N15" s="428"/>
      <c r="O15" s="428"/>
      <c r="AJ15" s="606" t="s">
        <v>171</v>
      </c>
      <c r="AK15" s="606" t="s">
        <v>3607</v>
      </c>
      <c r="AL15" s="642">
        <v>1.35</v>
      </c>
      <c r="AM15" s="606" t="s">
        <v>3320</v>
      </c>
      <c r="AN15" s="609">
        <v>41095</v>
      </c>
      <c r="AV15" s="606">
        <v>249</v>
      </c>
      <c r="AW15" s="606" t="s">
        <v>3815</v>
      </c>
      <c r="AX15" s="613" t="s">
        <v>3816</v>
      </c>
      <c r="AY15" s="428"/>
      <c r="AZ15" s="606" t="s">
        <v>1371</v>
      </c>
      <c r="BA15" s="659" t="s">
        <v>3817</v>
      </c>
      <c r="BC15" s="644">
        <v>1084</v>
      </c>
      <c r="BD15" s="644" t="s">
        <v>143</v>
      </c>
      <c r="BE15" s="652" t="s">
        <v>3299</v>
      </c>
      <c r="BF15" s="644" t="s">
        <v>1091</v>
      </c>
      <c r="BG15" s="653">
        <v>41044</v>
      </c>
    </row>
    <row r="16" spans="1:60">
      <c r="A16" s="428" t="s">
        <v>11</v>
      </c>
      <c r="B16" s="428" t="s">
        <v>3547</v>
      </c>
      <c r="C16" s="428">
        <v>178</v>
      </c>
      <c r="D16" s="428"/>
      <c r="E16" s="428"/>
      <c r="F16" s="428"/>
      <c r="G16" s="428">
        <v>38</v>
      </c>
      <c r="H16" s="428"/>
      <c r="I16" s="428"/>
      <c r="J16" s="428">
        <v>7</v>
      </c>
      <c r="K16" s="428">
        <v>1</v>
      </c>
      <c r="L16" s="428">
        <v>132</v>
      </c>
      <c r="M16" s="428"/>
      <c r="N16" s="428"/>
      <c r="O16" s="428"/>
      <c r="AJ16" s="606" t="s">
        <v>128</v>
      </c>
      <c r="AK16" s="607" t="s">
        <v>2209</v>
      </c>
      <c r="AL16" s="633">
        <v>3.35</v>
      </c>
      <c r="AM16" s="606" t="s">
        <v>3326</v>
      </c>
      <c r="AN16" s="609">
        <v>41096</v>
      </c>
      <c r="AV16" s="606">
        <v>250</v>
      </c>
      <c r="AW16" s="606" t="s">
        <v>171</v>
      </c>
      <c r="AX16" s="613" t="s">
        <v>2753</v>
      </c>
      <c r="AY16" s="606" t="s">
        <v>1839</v>
      </c>
      <c r="AZ16" s="606" t="s">
        <v>1928</v>
      </c>
      <c r="BA16" s="659" t="s">
        <v>3808</v>
      </c>
      <c r="BC16" s="644">
        <v>1085</v>
      </c>
      <c r="BD16" s="644" t="s">
        <v>143</v>
      </c>
      <c r="BE16" s="652" t="s">
        <v>3672</v>
      </c>
      <c r="BF16" s="644" t="s">
        <v>3041</v>
      </c>
      <c r="BG16" s="653">
        <v>41044</v>
      </c>
    </row>
    <row r="17" spans="1:59">
      <c r="A17" s="428" t="s">
        <v>11</v>
      </c>
      <c r="B17" s="428" t="s">
        <v>3548</v>
      </c>
      <c r="C17" s="428">
        <v>92</v>
      </c>
      <c r="D17" s="428">
        <v>12</v>
      </c>
      <c r="E17" s="428"/>
      <c r="F17" s="428"/>
      <c r="G17" s="428">
        <v>32</v>
      </c>
      <c r="H17" s="428"/>
      <c r="I17" s="428"/>
      <c r="J17" s="428"/>
      <c r="K17" s="428"/>
      <c r="L17" s="428">
        <v>48</v>
      </c>
      <c r="M17" s="428"/>
      <c r="N17" s="428"/>
      <c r="O17" s="428"/>
      <c r="AJ17" s="606" t="s">
        <v>28</v>
      </c>
      <c r="AK17" s="645" t="s">
        <v>3620</v>
      </c>
      <c r="AL17" s="633">
        <v>3.915</v>
      </c>
      <c r="AM17" s="606" t="s">
        <v>3328</v>
      </c>
      <c r="AN17" s="609">
        <v>41096</v>
      </c>
      <c r="AV17" s="606">
        <v>251</v>
      </c>
      <c r="AW17" s="606" t="s">
        <v>171</v>
      </c>
      <c r="AX17" s="613" t="s">
        <v>781</v>
      </c>
      <c r="AY17" s="606" t="s">
        <v>782</v>
      </c>
      <c r="AZ17" s="606" t="s">
        <v>1371</v>
      </c>
      <c r="BA17" s="659" t="s">
        <v>3818</v>
      </c>
      <c r="BC17" s="644">
        <v>1086</v>
      </c>
      <c r="BD17" s="644" t="s">
        <v>143</v>
      </c>
      <c r="BE17" s="652" t="s">
        <v>621</v>
      </c>
      <c r="BF17" s="644" t="s">
        <v>3137</v>
      </c>
      <c r="BG17" s="653">
        <v>41044</v>
      </c>
    </row>
    <row r="18" spans="1:59" ht="14.45" customHeight="1">
      <c r="A18" s="428" t="s">
        <v>11</v>
      </c>
      <c r="B18" s="612" t="s">
        <v>3549</v>
      </c>
      <c r="C18" s="612">
        <v>17</v>
      </c>
      <c r="D18" s="428"/>
      <c r="E18" s="428"/>
      <c r="F18" s="428"/>
      <c r="G18" s="428"/>
      <c r="H18" s="428"/>
      <c r="I18" s="428"/>
      <c r="J18" s="428"/>
      <c r="K18" s="428"/>
      <c r="L18" s="428">
        <v>17</v>
      </c>
      <c r="M18" s="428"/>
      <c r="N18" s="428"/>
      <c r="O18" s="428"/>
      <c r="AJ18" s="606" t="s">
        <v>130</v>
      </c>
      <c r="AK18" s="607" t="s">
        <v>3314</v>
      </c>
      <c r="AL18" s="633">
        <v>3.7</v>
      </c>
      <c r="AM18" s="606" t="s">
        <v>3332</v>
      </c>
      <c r="AN18" s="609">
        <v>41096</v>
      </c>
      <c r="AV18" s="606">
        <v>252</v>
      </c>
      <c r="AW18" s="644" t="s">
        <v>171</v>
      </c>
      <c r="AX18" s="613" t="s">
        <v>776</v>
      </c>
      <c r="AY18" s="644" t="s">
        <v>1126</v>
      </c>
      <c r="AZ18" s="606" t="s">
        <v>1928</v>
      </c>
      <c r="BA18" s="659" t="s">
        <v>3819</v>
      </c>
      <c r="BC18" s="644">
        <v>1087</v>
      </c>
      <c r="BD18" s="644" t="s">
        <v>3270</v>
      </c>
      <c r="BE18" s="652" t="s">
        <v>3674</v>
      </c>
      <c r="BF18" s="644" t="s">
        <v>786</v>
      </c>
      <c r="BG18" s="653">
        <v>41002</v>
      </c>
    </row>
    <row r="19" spans="1:59">
      <c r="A19" s="428" t="s">
        <v>11</v>
      </c>
      <c r="B19" s="428" t="s">
        <v>3550</v>
      </c>
      <c r="C19" s="428">
        <v>181</v>
      </c>
      <c r="D19" s="428">
        <v>22</v>
      </c>
      <c r="E19" s="428"/>
      <c r="F19" s="428"/>
      <c r="G19" s="428">
        <v>10</v>
      </c>
      <c r="H19" s="428"/>
      <c r="I19" s="428"/>
      <c r="J19" s="428">
        <v>2</v>
      </c>
      <c r="K19" s="428">
        <v>25</v>
      </c>
      <c r="L19" s="428">
        <v>122</v>
      </c>
      <c r="M19" s="428"/>
      <c r="N19" s="428"/>
      <c r="O19" s="428"/>
      <c r="AJ19" s="606" t="s">
        <v>130</v>
      </c>
      <c r="AK19" s="607" t="s">
        <v>3314</v>
      </c>
      <c r="AL19" s="641"/>
      <c r="AM19" s="606" t="s">
        <v>3327</v>
      </c>
      <c r="AN19" s="609">
        <v>41096</v>
      </c>
      <c r="AV19" s="606">
        <v>253</v>
      </c>
      <c r="AW19" s="644" t="s">
        <v>171</v>
      </c>
      <c r="AX19" s="613" t="s">
        <v>776</v>
      </c>
      <c r="AY19" s="606" t="s">
        <v>1126</v>
      </c>
      <c r="AZ19" s="606" t="s">
        <v>1371</v>
      </c>
      <c r="BA19" s="659" t="s">
        <v>3820</v>
      </c>
      <c r="BC19" s="644">
        <v>1088</v>
      </c>
      <c r="BD19" s="644" t="s">
        <v>11</v>
      </c>
      <c r="BE19" s="652" t="s">
        <v>3675</v>
      </c>
      <c r="BF19" s="644" t="s">
        <v>3676</v>
      </c>
      <c r="BG19" s="653">
        <v>40945</v>
      </c>
    </row>
    <row r="20" spans="1:59">
      <c r="A20" s="428" t="s">
        <v>12</v>
      </c>
      <c r="B20" s="428" t="s">
        <v>3551</v>
      </c>
      <c r="C20" s="428">
        <v>16</v>
      </c>
      <c r="D20" s="428"/>
      <c r="E20" s="428"/>
      <c r="F20" s="428"/>
      <c r="G20" s="428">
        <v>7</v>
      </c>
      <c r="H20" s="428"/>
      <c r="I20" s="428"/>
      <c r="J20" s="428"/>
      <c r="K20" s="428"/>
      <c r="L20" s="428">
        <v>9</v>
      </c>
      <c r="M20" s="428"/>
      <c r="N20" s="428"/>
      <c r="O20" s="428"/>
      <c r="AJ20" s="606" t="s">
        <v>171</v>
      </c>
      <c r="AK20" s="606" t="s">
        <v>3607</v>
      </c>
      <c r="AL20" s="642">
        <v>3.165</v>
      </c>
      <c r="AM20" s="606" t="s">
        <v>3325</v>
      </c>
      <c r="AN20" s="609">
        <v>41096</v>
      </c>
      <c r="AV20" s="606">
        <v>254</v>
      </c>
      <c r="AW20" s="644" t="s">
        <v>30</v>
      </c>
      <c r="AX20" s="660" t="s">
        <v>2591</v>
      </c>
      <c r="AY20" s="428"/>
      <c r="AZ20" s="428"/>
      <c r="BA20" s="659" t="s">
        <v>3813</v>
      </c>
      <c r="BC20" s="644">
        <v>1089</v>
      </c>
      <c r="BD20" s="644" t="s">
        <v>262</v>
      </c>
      <c r="BE20" s="652" t="s">
        <v>3217</v>
      </c>
      <c r="BF20" s="644" t="s">
        <v>3677</v>
      </c>
      <c r="BG20" s="653">
        <v>41010</v>
      </c>
    </row>
    <row r="21" spans="1:59">
      <c r="A21" s="428" t="s">
        <v>142</v>
      </c>
      <c r="B21" s="429" t="s">
        <v>3611</v>
      </c>
      <c r="C21" s="428">
        <v>128</v>
      </c>
      <c r="D21" s="428"/>
      <c r="E21" s="428"/>
      <c r="F21" s="428"/>
      <c r="G21" s="428"/>
      <c r="H21" s="428"/>
      <c r="I21" s="428"/>
      <c r="J21" s="428"/>
      <c r="K21" s="428"/>
      <c r="L21" s="428">
        <v>128</v>
      </c>
      <c r="M21" s="428"/>
      <c r="N21" s="428"/>
      <c r="O21" s="428"/>
      <c r="AJ21" s="606" t="s">
        <v>262</v>
      </c>
      <c r="AK21" s="429" t="s">
        <v>3631</v>
      </c>
      <c r="AL21" s="633">
        <v>0.6</v>
      </c>
      <c r="AM21" s="606" t="s">
        <v>3329</v>
      </c>
      <c r="AN21" s="609">
        <v>41096</v>
      </c>
      <c r="AV21" s="606">
        <v>255</v>
      </c>
      <c r="AW21" s="644" t="s">
        <v>3772</v>
      </c>
      <c r="AX21" s="613" t="s">
        <v>1977</v>
      </c>
      <c r="AY21" s="606" t="s">
        <v>2058</v>
      </c>
      <c r="AZ21" s="606" t="s">
        <v>1966</v>
      </c>
      <c r="BA21" s="659" t="s">
        <v>3821</v>
      </c>
      <c r="BC21" s="644">
        <v>1090</v>
      </c>
      <c r="BD21" s="644" t="s">
        <v>3678</v>
      </c>
      <c r="BE21" s="652" t="s">
        <v>3679</v>
      </c>
      <c r="BF21" s="644" t="s">
        <v>3680</v>
      </c>
      <c r="BG21" s="653">
        <v>40976</v>
      </c>
    </row>
    <row r="22" spans="1:59">
      <c r="A22" s="428" t="s">
        <v>143</v>
      </c>
      <c r="B22" s="428" t="s">
        <v>3552</v>
      </c>
      <c r="C22" s="428">
        <v>85</v>
      </c>
      <c r="D22" s="430"/>
      <c r="E22" s="430"/>
      <c r="F22" s="430"/>
      <c r="G22" s="430"/>
      <c r="H22" s="430"/>
      <c r="I22" s="430"/>
      <c r="J22" s="428">
        <v>4</v>
      </c>
      <c r="K22" s="430"/>
      <c r="L22" s="428">
        <v>81</v>
      </c>
      <c r="M22" s="430"/>
      <c r="N22" s="428"/>
      <c r="O22" s="428"/>
      <c r="AJ22" s="606" t="s">
        <v>813</v>
      </c>
      <c r="AK22" s="607" t="s">
        <v>3323</v>
      </c>
      <c r="AL22" s="633">
        <v>7.0000000000000007E-2</v>
      </c>
      <c r="AM22" s="606" t="s">
        <v>3324</v>
      </c>
      <c r="AN22" s="609">
        <v>41096</v>
      </c>
      <c r="AV22" s="606">
        <v>256</v>
      </c>
      <c r="AW22" s="644" t="s">
        <v>2736</v>
      </c>
      <c r="AX22" s="613" t="s">
        <v>2737</v>
      </c>
      <c r="AY22" s="606" t="s">
        <v>3822</v>
      </c>
      <c r="AZ22" s="606" t="s">
        <v>2917</v>
      </c>
      <c r="BA22" s="659" t="s">
        <v>3823</v>
      </c>
      <c r="BC22" s="644">
        <v>1091</v>
      </c>
      <c r="BD22" s="644" t="s">
        <v>3678</v>
      </c>
      <c r="BE22" s="652" t="s">
        <v>3679</v>
      </c>
      <c r="BF22" s="644" t="s">
        <v>3680</v>
      </c>
      <c r="BG22" s="653">
        <v>40931</v>
      </c>
    </row>
    <row r="23" spans="1:59">
      <c r="A23" s="428" t="s">
        <v>143</v>
      </c>
      <c r="B23" s="428" t="s">
        <v>3553</v>
      </c>
      <c r="C23" s="428">
        <v>5913</v>
      </c>
      <c r="D23" s="428"/>
      <c r="E23" s="428"/>
      <c r="F23" s="428"/>
      <c r="G23" s="428">
        <v>326</v>
      </c>
      <c r="H23" s="428"/>
      <c r="I23" s="428"/>
      <c r="J23" s="428">
        <v>1230</v>
      </c>
      <c r="K23" s="428">
        <v>790</v>
      </c>
      <c r="L23" s="428">
        <v>3567</v>
      </c>
      <c r="M23" s="428"/>
      <c r="N23" s="428"/>
      <c r="O23" s="428"/>
      <c r="AJ23" s="606" t="s">
        <v>196</v>
      </c>
      <c r="AK23" s="607" t="s">
        <v>3330</v>
      </c>
      <c r="AL23" s="633">
        <v>0.16600000000000001</v>
      </c>
      <c r="AM23" s="606" t="s">
        <v>3331</v>
      </c>
      <c r="AN23" s="609">
        <v>41096</v>
      </c>
      <c r="BC23" s="644">
        <v>1092</v>
      </c>
      <c r="BD23" s="644" t="s">
        <v>1375</v>
      </c>
      <c r="BE23" s="652" t="s">
        <v>3681</v>
      </c>
      <c r="BF23" s="644" t="s">
        <v>3682</v>
      </c>
      <c r="BG23" s="653">
        <v>40911</v>
      </c>
    </row>
    <row r="24" spans="1:59">
      <c r="A24" s="428" t="s">
        <v>143</v>
      </c>
      <c r="B24" s="428" t="s">
        <v>3554</v>
      </c>
      <c r="C24" s="428">
        <v>809</v>
      </c>
      <c r="D24" s="428">
        <v>9</v>
      </c>
      <c r="E24" s="428"/>
      <c r="F24" s="428"/>
      <c r="G24" s="428">
        <v>153</v>
      </c>
      <c r="H24" s="428"/>
      <c r="I24" s="428">
        <v>4</v>
      </c>
      <c r="J24" s="428">
        <v>129</v>
      </c>
      <c r="K24" s="428">
        <v>255</v>
      </c>
      <c r="L24" s="428">
        <v>259</v>
      </c>
      <c r="M24" s="428"/>
      <c r="N24" s="428"/>
      <c r="O24" s="428"/>
      <c r="AJ24" s="606" t="s">
        <v>30</v>
      </c>
      <c r="AK24" s="429" t="s">
        <v>3621</v>
      </c>
      <c r="AL24" s="633">
        <v>6.1449999999999996</v>
      </c>
      <c r="AM24" s="606" t="s">
        <v>3335</v>
      </c>
      <c r="AN24" s="609">
        <v>41097</v>
      </c>
      <c r="BC24" s="644">
        <v>1093</v>
      </c>
      <c r="BD24" s="644" t="s">
        <v>12</v>
      </c>
      <c r="BE24" s="652" t="s">
        <v>3683</v>
      </c>
      <c r="BF24" s="644" t="s">
        <v>3684</v>
      </c>
      <c r="BG24" s="653">
        <v>40985</v>
      </c>
    </row>
    <row r="25" spans="1:59">
      <c r="A25" s="428" t="s">
        <v>143</v>
      </c>
      <c r="B25" s="428" t="s">
        <v>3555</v>
      </c>
      <c r="C25" s="428">
        <v>378</v>
      </c>
      <c r="D25" s="428"/>
      <c r="E25" s="428"/>
      <c r="F25" s="428"/>
      <c r="G25" s="428">
        <v>68</v>
      </c>
      <c r="H25" s="428"/>
      <c r="I25" s="428"/>
      <c r="J25" s="428">
        <v>304</v>
      </c>
      <c r="K25" s="428"/>
      <c r="L25" s="428">
        <v>6</v>
      </c>
      <c r="M25" s="428"/>
      <c r="N25" s="428"/>
      <c r="O25" s="428"/>
      <c r="AJ25" s="606" t="s">
        <v>28</v>
      </c>
      <c r="AK25" s="607" t="s">
        <v>3311</v>
      </c>
      <c r="AL25" s="633">
        <v>3.5</v>
      </c>
      <c r="AM25" s="606" t="s">
        <v>3334</v>
      </c>
      <c r="AN25" s="609">
        <v>41097</v>
      </c>
      <c r="BC25" s="644">
        <v>1094</v>
      </c>
      <c r="BD25" s="644" t="s">
        <v>143</v>
      </c>
      <c r="BE25" s="652" t="s">
        <v>3685</v>
      </c>
      <c r="BF25" s="644" t="s">
        <v>3686</v>
      </c>
      <c r="BG25" s="653">
        <v>40968</v>
      </c>
    </row>
    <row r="26" spans="1:59">
      <c r="A26" s="428" t="s">
        <v>143</v>
      </c>
      <c r="B26" s="429" t="s">
        <v>3557</v>
      </c>
      <c r="C26" s="428">
        <v>5</v>
      </c>
      <c r="D26" s="428"/>
      <c r="E26" s="428"/>
      <c r="F26" s="428"/>
      <c r="G26" s="428"/>
      <c r="H26" s="428"/>
      <c r="I26" s="428"/>
      <c r="J26" s="428">
        <v>5</v>
      </c>
      <c r="K26" s="428"/>
      <c r="L26" s="428"/>
      <c r="M26" s="428"/>
      <c r="N26" s="428"/>
      <c r="O26" s="428"/>
      <c r="AJ26" s="606" t="s">
        <v>171</v>
      </c>
      <c r="AK26" s="606" t="s">
        <v>3607</v>
      </c>
      <c r="AL26" s="633">
        <v>12.65</v>
      </c>
      <c r="AM26" s="606" t="s">
        <v>3336</v>
      </c>
      <c r="AN26" s="609">
        <v>41097</v>
      </c>
      <c r="BC26" s="644">
        <v>1095</v>
      </c>
      <c r="BD26" s="644" t="s">
        <v>143</v>
      </c>
      <c r="BE26" s="652" t="s">
        <v>2771</v>
      </c>
      <c r="BF26" s="644" t="s">
        <v>3137</v>
      </c>
      <c r="BG26" s="653">
        <v>40950</v>
      </c>
    </row>
    <row r="27" spans="1:59">
      <c r="A27" s="428" t="s">
        <v>143</v>
      </c>
      <c r="B27" s="646" t="s">
        <v>3652</v>
      </c>
      <c r="C27" s="428">
        <v>47</v>
      </c>
      <c r="D27" s="428"/>
      <c r="E27" s="428"/>
      <c r="F27" s="428"/>
      <c r="G27" s="428"/>
      <c r="H27" s="428"/>
      <c r="I27" s="428"/>
      <c r="J27" s="428"/>
      <c r="K27" s="428">
        <v>47</v>
      </c>
      <c r="L27" s="428"/>
      <c r="M27" s="428"/>
      <c r="N27" s="428"/>
      <c r="O27" s="428"/>
      <c r="AJ27" s="606" t="s">
        <v>114</v>
      </c>
      <c r="AK27" s="429" t="s">
        <v>2208</v>
      </c>
      <c r="AL27" s="633">
        <v>2.36</v>
      </c>
      <c r="AM27" s="606" t="s">
        <v>3333</v>
      </c>
      <c r="AN27" s="609">
        <v>41097</v>
      </c>
      <c r="BC27" s="644">
        <v>1096</v>
      </c>
      <c r="BD27" s="644" t="s">
        <v>6</v>
      </c>
      <c r="BE27" s="652" t="s">
        <v>3687</v>
      </c>
      <c r="BF27" s="644" t="s">
        <v>3688</v>
      </c>
      <c r="BG27" s="653">
        <v>40966</v>
      </c>
    </row>
    <row r="28" spans="1:59">
      <c r="A28" s="428" t="s">
        <v>143</v>
      </c>
      <c r="B28" s="429" t="s">
        <v>3556</v>
      </c>
      <c r="C28" s="428">
        <v>120</v>
      </c>
      <c r="D28" s="428"/>
      <c r="E28" s="428"/>
      <c r="F28" s="428"/>
      <c r="G28" s="428"/>
      <c r="H28" s="428"/>
      <c r="I28" s="428"/>
      <c r="J28" s="428"/>
      <c r="K28" s="428"/>
      <c r="L28" s="428">
        <v>120</v>
      </c>
      <c r="M28" s="428"/>
      <c r="N28" s="428"/>
      <c r="O28" s="428"/>
      <c r="AJ28" s="606" t="s">
        <v>128</v>
      </c>
      <c r="AK28" s="607" t="s">
        <v>2209</v>
      </c>
      <c r="AL28" s="633">
        <v>4.6500000000000004</v>
      </c>
      <c r="AM28" s="606" t="s">
        <v>3340</v>
      </c>
      <c r="AN28" s="609">
        <v>41098</v>
      </c>
      <c r="BC28" s="644">
        <v>1097</v>
      </c>
      <c r="BD28" s="644" t="s">
        <v>158</v>
      </c>
      <c r="BE28" s="652" t="s">
        <v>3202</v>
      </c>
      <c r="BF28" s="644" t="s">
        <v>3689</v>
      </c>
      <c r="BG28" s="653">
        <v>40947</v>
      </c>
    </row>
    <row r="29" spans="1:59">
      <c r="A29" s="428" t="s">
        <v>143</v>
      </c>
      <c r="B29" s="428" t="s">
        <v>3559</v>
      </c>
      <c r="C29" s="428">
        <v>7</v>
      </c>
      <c r="D29" s="428"/>
      <c r="E29" s="428"/>
      <c r="F29" s="428"/>
      <c r="G29" s="428"/>
      <c r="H29" s="428"/>
      <c r="I29" s="428"/>
      <c r="J29" s="428"/>
      <c r="K29" s="428"/>
      <c r="L29" s="428">
        <v>7</v>
      </c>
      <c r="M29" s="428"/>
      <c r="N29" s="428"/>
      <c r="O29" s="428"/>
      <c r="AJ29" s="606" t="s">
        <v>28</v>
      </c>
      <c r="AK29" s="429" t="s">
        <v>3628</v>
      </c>
      <c r="AL29" s="633">
        <v>0.75</v>
      </c>
      <c r="AM29" s="606" t="s">
        <v>3339</v>
      </c>
      <c r="AN29" s="609">
        <v>41098</v>
      </c>
      <c r="BC29" s="644">
        <v>1098</v>
      </c>
      <c r="BD29" s="644" t="s">
        <v>13</v>
      </c>
      <c r="BE29" s="652" t="s">
        <v>3093</v>
      </c>
      <c r="BF29" s="644" t="s">
        <v>1360</v>
      </c>
      <c r="BG29" s="644">
        <v>2011</v>
      </c>
    </row>
    <row r="30" spans="1:59">
      <c r="A30" s="428" t="s">
        <v>143</v>
      </c>
      <c r="B30" s="428" t="s">
        <v>3560</v>
      </c>
      <c r="C30" s="428">
        <v>12</v>
      </c>
      <c r="D30" s="428"/>
      <c r="E30" s="428"/>
      <c r="F30" s="428"/>
      <c r="G30" s="428"/>
      <c r="H30" s="428"/>
      <c r="I30" s="428"/>
      <c r="J30" s="428"/>
      <c r="K30" s="428"/>
      <c r="L30" s="428">
        <v>12</v>
      </c>
      <c r="M30" s="428"/>
      <c r="N30" s="428"/>
      <c r="O30" s="428"/>
      <c r="AJ30" s="606" t="s">
        <v>28</v>
      </c>
      <c r="AK30" s="607" t="s">
        <v>3311</v>
      </c>
      <c r="AL30" s="633">
        <v>0.47499999999999998</v>
      </c>
      <c r="AM30" s="606" t="s">
        <v>3338</v>
      </c>
      <c r="AN30" s="609">
        <v>41098</v>
      </c>
      <c r="BC30" s="644">
        <v>1099</v>
      </c>
      <c r="BD30" s="644" t="s">
        <v>12</v>
      </c>
      <c r="BE30" s="652" t="s">
        <v>3021</v>
      </c>
      <c r="BF30" s="644" t="s">
        <v>3022</v>
      </c>
      <c r="BG30" s="654">
        <v>40817</v>
      </c>
    </row>
    <row r="31" spans="1:59">
      <c r="A31" s="428" t="s">
        <v>143</v>
      </c>
      <c r="B31" s="429" t="s">
        <v>3558</v>
      </c>
      <c r="C31" s="428">
        <v>9</v>
      </c>
      <c r="D31" s="428"/>
      <c r="E31" s="428"/>
      <c r="F31" s="428"/>
      <c r="G31" s="428"/>
      <c r="H31" s="428"/>
      <c r="I31" s="428"/>
      <c r="J31" s="428">
        <v>6</v>
      </c>
      <c r="K31" s="428"/>
      <c r="L31" s="428">
        <v>3</v>
      </c>
      <c r="M31" s="428"/>
      <c r="N31" s="428"/>
      <c r="O31" s="428"/>
      <c r="AJ31" s="606" t="s">
        <v>28</v>
      </c>
      <c r="AK31" s="656" t="s">
        <v>3830</v>
      </c>
      <c r="AL31" s="633">
        <v>0.34</v>
      </c>
      <c r="AM31" s="606" t="s">
        <v>3344</v>
      </c>
      <c r="AN31" s="609">
        <v>41098</v>
      </c>
      <c r="BC31" s="644">
        <v>1100</v>
      </c>
      <c r="BD31" s="644" t="s">
        <v>101</v>
      </c>
      <c r="BE31" s="652" t="s">
        <v>3690</v>
      </c>
      <c r="BF31" s="644" t="s">
        <v>3691</v>
      </c>
      <c r="BG31" s="653">
        <v>41022</v>
      </c>
    </row>
    <row r="32" spans="1:59">
      <c r="A32" s="428" t="s">
        <v>143</v>
      </c>
      <c r="B32" s="612" t="s">
        <v>3561</v>
      </c>
      <c r="C32" s="612">
        <v>2</v>
      </c>
      <c r="D32" s="428"/>
      <c r="E32" s="428"/>
      <c r="F32" s="428"/>
      <c r="G32" s="428"/>
      <c r="H32" s="428"/>
      <c r="I32" s="428"/>
      <c r="J32" s="428"/>
      <c r="K32" s="428"/>
      <c r="L32" s="428">
        <v>2</v>
      </c>
      <c r="M32" s="428"/>
      <c r="N32" s="428"/>
      <c r="O32" s="428"/>
      <c r="AJ32" s="606" t="s">
        <v>28</v>
      </c>
      <c r="AK32" s="429" t="s">
        <v>3640</v>
      </c>
      <c r="AL32" s="633">
        <v>0.1</v>
      </c>
      <c r="AM32" s="606" t="s">
        <v>3337</v>
      </c>
      <c r="AN32" s="609">
        <v>41098</v>
      </c>
      <c r="BC32" s="644">
        <v>1101</v>
      </c>
      <c r="BD32" s="644" t="s">
        <v>97</v>
      </c>
      <c r="BE32" s="652" t="s">
        <v>2567</v>
      </c>
      <c r="BF32" s="644" t="s">
        <v>1017</v>
      </c>
      <c r="BG32" s="653">
        <v>41015</v>
      </c>
    </row>
    <row r="33" spans="1:59">
      <c r="A33" s="428" t="s">
        <v>143</v>
      </c>
      <c r="B33" s="428" t="s">
        <v>3562</v>
      </c>
      <c r="C33" s="428">
        <v>196</v>
      </c>
      <c r="D33" s="428">
        <v>22</v>
      </c>
      <c r="E33" s="428"/>
      <c r="F33" s="428"/>
      <c r="G33" s="428">
        <v>64</v>
      </c>
      <c r="H33" s="428"/>
      <c r="I33" s="428">
        <v>1</v>
      </c>
      <c r="J33" s="428"/>
      <c r="K33" s="428"/>
      <c r="L33" s="428">
        <v>109</v>
      </c>
      <c r="M33" s="428"/>
      <c r="N33" s="428"/>
      <c r="O33" s="428"/>
      <c r="AJ33" s="606" t="s">
        <v>171</v>
      </c>
      <c r="AK33" s="606" t="s">
        <v>3353</v>
      </c>
      <c r="AL33" s="633">
        <v>15.425000000000001</v>
      </c>
      <c r="AM33" s="606" t="s">
        <v>3342</v>
      </c>
      <c r="AN33" s="609">
        <v>41098</v>
      </c>
      <c r="BC33" s="644">
        <v>1102</v>
      </c>
      <c r="BD33" s="644" t="s">
        <v>2522</v>
      </c>
      <c r="BE33" s="652" t="s">
        <v>3693</v>
      </c>
      <c r="BF33" s="644" t="s">
        <v>3694</v>
      </c>
      <c r="BG33" s="653">
        <v>41015</v>
      </c>
    </row>
    <row r="34" spans="1:59">
      <c r="A34" s="428" t="s">
        <v>143</v>
      </c>
      <c r="B34" s="429" t="s">
        <v>3563</v>
      </c>
      <c r="C34" s="428">
        <v>3</v>
      </c>
      <c r="D34" s="428"/>
      <c r="E34" s="428"/>
      <c r="F34" s="428"/>
      <c r="G34" s="428"/>
      <c r="H34" s="428"/>
      <c r="I34" s="428"/>
      <c r="J34" s="428"/>
      <c r="K34" s="428"/>
      <c r="L34" s="428">
        <v>3</v>
      </c>
      <c r="M34" s="428"/>
      <c r="N34" s="428"/>
      <c r="O34" s="428"/>
      <c r="AJ34" s="606" t="s">
        <v>171</v>
      </c>
      <c r="AK34" s="606" t="s">
        <v>3607</v>
      </c>
      <c r="AL34" s="633">
        <v>16.684999999999999</v>
      </c>
      <c r="AM34" s="606" t="s">
        <v>3341</v>
      </c>
      <c r="AN34" s="609">
        <v>41098</v>
      </c>
      <c r="BC34" s="644">
        <v>1103</v>
      </c>
      <c r="BD34" s="644" t="s">
        <v>143</v>
      </c>
      <c r="BE34" s="652" t="s">
        <v>3695</v>
      </c>
      <c r="BF34" s="644" t="s">
        <v>3696</v>
      </c>
      <c r="BG34" s="653">
        <v>40981</v>
      </c>
    </row>
    <row r="35" spans="1:59">
      <c r="A35" s="428" t="s">
        <v>143</v>
      </c>
      <c r="B35" s="428" t="s">
        <v>3564</v>
      </c>
      <c r="C35" s="428">
        <v>1124</v>
      </c>
      <c r="D35" s="428"/>
      <c r="E35" s="428"/>
      <c r="F35" s="428"/>
      <c r="G35" s="428">
        <v>38</v>
      </c>
      <c r="H35" s="428"/>
      <c r="I35" s="428"/>
      <c r="J35" s="428">
        <v>393</v>
      </c>
      <c r="K35" s="428">
        <v>51</v>
      </c>
      <c r="L35" s="428">
        <v>693</v>
      </c>
      <c r="M35" s="428"/>
      <c r="N35" s="428"/>
      <c r="O35" s="428"/>
      <c r="AJ35" s="606" t="s">
        <v>114</v>
      </c>
      <c r="AK35" s="607" t="s">
        <v>2208</v>
      </c>
      <c r="AL35" s="633">
        <v>1.5</v>
      </c>
      <c r="AM35" s="606" t="s">
        <v>3343</v>
      </c>
      <c r="AN35" s="609">
        <v>41098</v>
      </c>
      <c r="BC35" s="644">
        <v>1104</v>
      </c>
      <c r="BD35" s="644" t="s">
        <v>6</v>
      </c>
      <c r="BE35" s="652" t="s">
        <v>1557</v>
      </c>
      <c r="BF35" s="644" t="s">
        <v>1558</v>
      </c>
      <c r="BG35" s="653">
        <v>40952</v>
      </c>
    </row>
    <row r="36" spans="1:59">
      <c r="A36" s="428" t="s">
        <v>143</v>
      </c>
      <c r="B36" s="429" t="s">
        <v>3565</v>
      </c>
      <c r="C36" s="428">
        <v>242</v>
      </c>
      <c r="D36" s="428"/>
      <c r="E36" s="428"/>
      <c r="F36" s="428"/>
      <c r="G36" s="428">
        <v>61</v>
      </c>
      <c r="H36" s="428"/>
      <c r="I36" s="428"/>
      <c r="J36" s="428">
        <v>29</v>
      </c>
      <c r="K36" s="428">
        <v>110</v>
      </c>
      <c r="L36" s="428">
        <v>42</v>
      </c>
      <c r="M36" s="428"/>
      <c r="N36" s="428"/>
      <c r="O36" s="428"/>
      <c r="AJ36" s="606" t="s">
        <v>30</v>
      </c>
      <c r="AK36" s="429" t="s">
        <v>3621</v>
      </c>
      <c r="AL36" s="633">
        <v>4.6749999999999998</v>
      </c>
      <c r="AM36" s="606" t="s">
        <v>3346</v>
      </c>
      <c r="AN36" s="609">
        <v>41099</v>
      </c>
      <c r="BC36" s="644">
        <v>1105</v>
      </c>
      <c r="BD36" s="644" t="s">
        <v>143</v>
      </c>
      <c r="BE36" s="652" t="s">
        <v>3050</v>
      </c>
      <c r="BF36" s="612" t="s">
        <v>3051</v>
      </c>
      <c r="BG36" s="653">
        <v>41044</v>
      </c>
    </row>
    <row r="37" spans="1:59">
      <c r="A37" s="428" t="s">
        <v>143</v>
      </c>
      <c r="B37" s="428" t="s">
        <v>3566</v>
      </c>
      <c r="C37" s="428">
        <v>86</v>
      </c>
      <c r="D37" s="428"/>
      <c r="E37" s="428"/>
      <c r="F37" s="428"/>
      <c r="G37" s="428"/>
      <c r="H37" s="428"/>
      <c r="I37" s="428"/>
      <c r="J37" s="428">
        <v>1</v>
      </c>
      <c r="K37" s="428"/>
      <c r="L37" s="428">
        <v>85</v>
      </c>
      <c r="M37" s="428"/>
      <c r="N37" s="428"/>
      <c r="O37" s="428"/>
      <c r="AJ37" s="606" t="s">
        <v>442</v>
      </c>
      <c r="AK37" s="429" t="s">
        <v>3643</v>
      </c>
      <c r="AL37" s="633">
        <v>1.71</v>
      </c>
      <c r="AM37" s="606" t="s">
        <v>3345</v>
      </c>
      <c r="AN37" s="609">
        <v>41099</v>
      </c>
      <c r="BC37" s="644">
        <v>1106</v>
      </c>
      <c r="BD37" s="644" t="s">
        <v>143</v>
      </c>
      <c r="BE37" s="652" t="s">
        <v>3698</v>
      </c>
      <c r="BF37" s="644" t="s">
        <v>1091</v>
      </c>
      <c r="BG37" s="653">
        <v>40942</v>
      </c>
    </row>
    <row r="38" spans="1:59">
      <c r="A38" s="428" t="s">
        <v>143</v>
      </c>
      <c r="B38" s="428" t="s">
        <v>3567</v>
      </c>
      <c r="C38" s="428">
        <v>150</v>
      </c>
      <c r="D38" s="428"/>
      <c r="E38" s="428"/>
      <c r="F38" s="428"/>
      <c r="G38" s="428"/>
      <c r="H38" s="428"/>
      <c r="I38" s="428"/>
      <c r="J38" s="428">
        <v>102</v>
      </c>
      <c r="K38" s="428"/>
      <c r="L38" s="428">
        <v>48</v>
      </c>
      <c r="M38" s="428"/>
      <c r="N38" s="428"/>
      <c r="O38" s="428"/>
      <c r="AJ38" s="606" t="s">
        <v>28</v>
      </c>
      <c r="AK38" s="607" t="s">
        <v>3311</v>
      </c>
      <c r="AL38" s="633">
        <v>2.2000000000000002</v>
      </c>
      <c r="AM38" s="606" t="s">
        <v>3339</v>
      </c>
      <c r="AN38" s="609">
        <v>41099</v>
      </c>
      <c r="BC38" s="644">
        <v>1107</v>
      </c>
      <c r="BD38" s="644" t="s">
        <v>267</v>
      </c>
      <c r="BE38" s="652" t="s">
        <v>1989</v>
      </c>
      <c r="BF38" s="644" t="s">
        <v>3699</v>
      </c>
      <c r="BG38" s="653">
        <v>40942</v>
      </c>
    </row>
    <row r="39" spans="1:59">
      <c r="A39" s="428" t="s">
        <v>143</v>
      </c>
      <c r="B39" s="428" t="s">
        <v>3568</v>
      </c>
      <c r="C39" s="428">
        <v>17</v>
      </c>
      <c r="D39" s="428"/>
      <c r="E39" s="428"/>
      <c r="F39" s="428"/>
      <c r="G39" s="428"/>
      <c r="H39" s="428"/>
      <c r="I39" s="428"/>
      <c r="J39" s="428"/>
      <c r="K39" s="428"/>
      <c r="L39" s="428">
        <v>17</v>
      </c>
      <c r="M39" s="428"/>
      <c r="N39" s="428"/>
      <c r="O39" s="428"/>
      <c r="AJ39" s="606" t="s">
        <v>171</v>
      </c>
      <c r="AK39" s="646" t="s">
        <v>3834</v>
      </c>
      <c r="AL39" s="633">
        <v>0.98</v>
      </c>
      <c r="AM39" s="606" t="s">
        <v>3339</v>
      </c>
      <c r="AN39" s="609">
        <v>41099</v>
      </c>
      <c r="BC39" s="644">
        <v>1108</v>
      </c>
      <c r="BD39" s="644" t="s">
        <v>28</v>
      </c>
      <c r="BE39" s="652" t="s">
        <v>3700</v>
      </c>
      <c r="BF39" s="644" t="s">
        <v>3701</v>
      </c>
      <c r="BG39" s="653">
        <v>40942</v>
      </c>
    </row>
    <row r="40" spans="1:59">
      <c r="A40" s="428" t="s">
        <v>143</v>
      </c>
      <c r="B40" s="428" t="s">
        <v>3569</v>
      </c>
      <c r="C40" s="428">
        <v>555</v>
      </c>
      <c r="D40" s="428"/>
      <c r="E40" s="428"/>
      <c r="F40" s="428"/>
      <c r="G40" s="428">
        <v>555</v>
      </c>
      <c r="H40" s="428"/>
      <c r="I40" s="428"/>
      <c r="J40" s="428"/>
      <c r="K40" s="428"/>
      <c r="L40" s="428"/>
      <c r="M40" s="428"/>
      <c r="N40" s="428"/>
      <c r="O40" s="428"/>
      <c r="AJ40" s="606" t="s">
        <v>30</v>
      </c>
      <c r="AK40" s="429" t="s">
        <v>3621</v>
      </c>
      <c r="AL40" s="633">
        <v>6.73</v>
      </c>
      <c r="AM40" s="606" t="s">
        <v>3350</v>
      </c>
      <c r="AN40" s="609">
        <v>41100</v>
      </c>
      <c r="BC40" s="644">
        <v>1109</v>
      </c>
      <c r="BD40" s="644" t="s">
        <v>28</v>
      </c>
      <c r="BE40" s="652" t="s">
        <v>3703</v>
      </c>
      <c r="BF40" s="644" t="s">
        <v>1868</v>
      </c>
      <c r="BG40" s="653">
        <v>40954</v>
      </c>
    </row>
    <row r="41" spans="1:59">
      <c r="A41" s="428" t="s">
        <v>143</v>
      </c>
      <c r="B41" s="612" t="s">
        <v>3570</v>
      </c>
      <c r="C41" s="612">
        <v>4</v>
      </c>
      <c r="D41" s="428"/>
      <c r="E41" s="428"/>
      <c r="F41" s="428"/>
      <c r="G41" s="428"/>
      <c r="H41" s="428"/>
      <c r="I41" s="428"/>
      <c r="J41" s="428"/>
      <c r="K41" s="428">
        <v>2</v>
      </c>
      <c r="L41" s="428">
        <v>2</v>
      </c>
      <c r="M41" s="428"/>
      <c r="N41" s="428"/>
      <c r="O41" s="428"/>
      <c r="AJ41" s="606" t="s">
        <v>30</v>
      </c>
      <c r="AK41" s="429" t="s">
        <v>3621</v>
      </c>
      <c r="AL41" s="633">
        <v>2.2000000000000002</v>
      </c>
      <c r="AM41" s="606" t="s">
        <v>3356</v>
      </c>
      <c r="AN41" s="609">
        <v>41100</v>
      </c>
      <c r="BC41" s="644">
        <v>1110</v>
      </c>
      <c r="BD41" s="644" t="s">
        <v>143</v>
      </c>
      <c r="BE41" s="652" t="s">
        <v>305</v>
      </c>
      <c r="BF41" s="644" t="s">
        <v>3705</v>
      </c>
      <c r="BG41" s="653">
        <v>41054</v>
      </c>
    </row>
    <row r="42" spans="1:59">
      <c r="A42" s="428" t="s">
        <v>143</v>
      </c>
      <c r="B42" s="428" t="s">
        <v>3612</v>
      </c>
      <c r="C42" s="428">
        <v>2</v>
      </c>
      <c r="D42" s="428"/>
      <c r="E42" s="428"/>
      <c r="F42" s="428"/>
      <c r="G42" s="428">
        <v>2</v>
      </c>
      <c r="H42" s="428"/>
      <c r="I42" s="428"/>
      <c r="J42" s="428"/>
      <c r="K42" s="428"/>
      <c r="L42" s="428"/>
      <c r="M42" s="428"/>
      <c r="N42" s="428"/>
      <c r="O42" s="428"/>
      <c r="AJ42" s="606" t="s">
        <v>30</v>
      </c>
      <c r="AK42" s="429" t="s">
        <v>3621</v>
      </c>
      <c r="AL42" s="633">
        <v>1.5</v>
      </c>
      <c r="AM42" s="606" t="s">
        <v>3273</v>
      </c>
      <c r="AN42" s="609">
        <v>41100</v>
      </c>
      <c r="BC42" s="644">
        <v>1111</v>
      </c>
      <c r="BD42" s="644" t="s">
        <v>143</v>
      </c>
      <c r="BE42" s="652" t="s">
        <v>69</v>
      </c>
      <c r="BF42" s="644" t="s">
        <v>3137</v>
      </c>
      <c r="BG42" s="653">
        <v>41054</v>
      </c>
    </row>
    <row r="43" spans="1:59">
      <c r="A43" s="428" t="s">
        <v>143</v>
      </c>
      <c r="B43" s="428" t="s">
        <v>3571</v>
      </c>
      <c r="C43" s="428">
        <v>115</v>
      </c>
      <c r="D43" s="428"/>
      <c r="E43" s="428"/>
      <c r="F43" s="428"/>
      <c r="G43" s="428">
        <v>3</v>
      </c>
      <c r="H43" s="428"/>
      <c r="I43" s="428">
        <v>5</v>
      </c>
      <c r="J43" s="428">
        <v>7</v>
      </c>
      <c r="K43" s="428"/>
      <c r="L43" s="428">
        <v>100</v>
      </c>
      <c r="M43" s="428"/>
      <c r="N43" s="428"/>
      <c r="O43" s="428"/>
      <c r="AJ43" s="606" t="s">
        <v>128</v>
      </c>
      <c r="AK43" s="607" t="s">
        <v>2209</v>
      </c>
      <c r="AL43" s="633">
        <v>3.95</v>
      </c>
      <c r="AM43" s="606" t="s">
        <v>3349</v>
      </c>
      <c r="AN43" s="609">
        <v>41100</v>
      </c>
      <c r="BC43" s="644">
        <v>1112</v>
      </c>
      <c r="BD43" s="644" t="s">
        <v>158</v>
      </c>
      <c r="BE43" s="652" t="s">
        <v>3706</v>
      </c>
      <c r="BF43" s="644" t="s">
        <v>3707</v>
      </c>
      <c r="BG43" s="653">
        <v>40944</v>
      </c>
    </row>
    <row r="44" spans="1:59">
      <c r="A44" s="428" t="s">
        <v>143</v>
      </c>
      <c r="B44" s="429" t="s">
        <v>3574</v>
      </c>
      <c r="C44" s="428">
        <v>15</v>
      </c>
      <c r="D44" s="428"/>
      <c r="E44" s="428"/>
      <c r="F44" s="428"/>
      <c r="G44" s="428"/>
      <c r="H44" s="428"/>
      <c r="I44" s="428"/>
      <c r="J44" s="428"/>
      <c r="K44" s="428">
        <v>7</v>
      </c>
      <c r="L44" s="428">
        <v>8</v>
      </c>
      <c r="M44" s="428"/>
      <c r="N44" s="428"/>
      <c r="O44" s="428"/>
      <c r="AJ44" s="606" t="s">
        <v>128</v>
      </c>
      <c r="AK44" s="607" t="s">
        <v>2209</v>
      </c>
      <c r="AL44" s="633">
        <v>10.49</v>
      </c>
      <c r="AM44" s="606" t="s">
        <v>3352</v>
      </c>
      <c r="AN44" s="609">
        <v>41100</v>
      </c>
      <c r="BC44" s="644">
        <v>1113</v>
      </c>
      <c r="BD44" s="644" t="s">
        <v>10</v>
      </c>
      <c r="BE44" s="652" t="s">
        <v>2903</v>
      </c>
      <c r="BF44" s="644" t="s">
        <v>1098</v>
      </c>
      <c r="BG44" s="653">
        <v>40903</v>
      </c>
    </row>
    <row r="45" spans="1:59">
      <c r="A45" s="428" t="s">
        <v>143</v>
      </c>
      <c r="B45" s="429" t="s">
        <v>3572</v>
      </c>
      <c r="C45" s="428">
        <v>28</v>
      </c>
      <c r="D45" s="428"/>
      <c r="E45" s="428"/>
      <c r="F45" s="428"/>
      <c r="G45" s="428">
        <v>2</v>
      </c>
      <c r="H45" s="428"/>
      <c r="I45" s="428"/>
      <c r="J45" s="428"/>
      <c r="K45" s="428"/>
      <c r="L45" s="428">
        <v>26</v>
      </c>
      <c r="M45" s="428"/>
      <c r="N45" s="428"/>
      <c r="O45" s="428"/>
      <c r="AJ45" s="606" t="s">
        <v>28</v>
      </c>
      <c r="AK45" s="607" t="s">
        <v>3317</v>
      </c>
      <c r="AL45" s="633">
        <v>0.2</v>
      </c>
      <c r="AM45" s="606" t="s">
        <v>3273</v>
      </c>
      <c r="AN45" s="609">
        <v>41100</v>
      </c>
      <c r="BC45" s="644">
        <v>1114</v>
      </c>
      <c r="BD45" s="644" t="s">
        <v>28</v>
      </c>
      <c r="BE45" s="652" t="s">
        <v>812</v>
      </c>
      <c r="BF45" s="644" t="s">
        <v>793</v>
      </c>
      <c r="BG45" s="653">
        <v>40982</v>
      </c>
    </row>
    <row r="46" spans="1:59">
      <c r="A46" s="428" t="s">
        <v>143</v>
      </c>
      <c r="B46" s="428" t="s">
        <v>3573</v>
      </c>
      <c r="C46" s="428">
        <v>133</v>
      </c>
      <c r="D46" s="428"/>
      <c r="E46" s="428"/>
      <c r="F46" s="428"/>
      <c r="G46" s="428"/>
      <c r="H46" s="428"/>
      <c r="I46" s="428"/>
      <c r="J46" s="428"/>
      <c r="K46" s="428"/>
      <c r="L46" s="428">
        <v>133</v>
      </c>
      <c r="M46" s="428"/>
      <c r="N46" s="428"/>
      <c r="O46" s="428"/>
      <c r="AJ46" s="606" t="s">
        <v>28</v>
      </c>
      <c r="AK46" s="428" t="s">
        <v>3647</v>
      </c>
      <c r="AL46" s="633">
        <v>0.49</v>
      </c>
      <c r="AM46" s="606" t="s">
        <v>3273</v>
      </c>
      <c r="AN46" s="609">
        <v>41100</v>
      </c>
      <c r="BC46" s="644">
        <v>1115</v>
      </c>
      <c r="BD46" s="644" t="s">
        <v>122</v>
      </c>
      <c r="BE46" s="652" t="s">
        <v>3708</v>
      </c>
      <c r="BF46" s="612" t="s">
        <v>1390</v>
      </c>
      <c r="BG46" s="653">
        <v>40994</v>
      </c>
    </row>
    <row r="47" spans="1:59">
      <c r="A47" s="428" t="s">
        <v>143</v>
      </c>
      <c r="B47" s="429" t="s">
        <v>3613</v>
      </c>
      <c r="C47" s="428">
        <v>3</v>
      </c>
      <c r="D47" s="428"/>
      <c r="E47" s="428"/>
      <c r="F47" s="428"/>
      <c r="G47" s="428"/>
      <c r="H47" s="428"/>
      <c r="I47" s="428"/>
      <c r="J47" s="428"/>
      <c r="K47" s="428"/>
      <c r="L47" s="428">
        <v>3</v>
      </c>
      <c r="M47" s="428"/>
      <c r="N47" s="428"/>
      <c r="O47" s="428"/>
      <c r="AJ47" s="606" t="s">
        <v>20</v>
      </c>
      <c r="AK47" s="429" t="s">
        <v>3629</v>
      </c>
      <c r="AL47" s="633">
        <v>0.86499999999999999</v>
      </c>
      <c r="AM47" s="606" t="s">
        <v>3273</v>
      </c>
      <c r="AN47" s="609">
        <v>41100</v>
      </c>
      <c r="BC47" s="644">
        <v>1116</v>
      </c>
      <c r="BD47" s="644" t="s">
        <v>101</v>
      </c>
      <c r="BE47" s="652" t="s">
        <v>3709</v>
      </c>
      <c r="BF47" s="644" t="s">
        <v>2951</v>
      </c>
      <c r="BG47" s="653">
        <v>40890</v>
      </c>
    </row>
    <row r="48" spans="1:59">
      <c r="A48" s="428" t="s">
        <v>143</v>
      </c>
      <c r="B48" s="428" t="s">
        <v>3575</v>
      </c>
      <c r="C48" s="428">
        <v>2637</v>
      </c>
      <c r="D48" s="428"/>
      <c r="E48" s="428"/>
      <c r="F48" s="428"/>
      <c r="G48" s="428">
        <v>570</v>
      </c>
      <c r="H48" s="428"/>
      <c r="I48" s="428"/>
      <c r="J48" s="428">
        <v>283</v>
      </c>
      <c r="K48" s="428"/>
      <c r="L48" s="428">
        <v>1784</v>
      </c>
      <c r="M48" s="428"/>
      <c r="N48" s="428"/>
      <c r="O48" s="428"/>
      <c r="AJ48" s="606" t="s">
        <v>130</v>
      </c>
      <c r="AK48" s="607" t="s">
        <v>3314</v>
      </c>
      <c r="AL48" s="633">
        <v>0.185</v>
      </c>
      <c r="AM48" s="606" t="s">
        <v>3347</v>
      </c>
      <c r="AN48" s="609">
        <v>41100</v>
      </c>
      <c r="BC48" s="644">
        <v>1117</v>
      </c>
      <c r="BD48" s="644" t="s">
        <v>401</v>
      </c>
      <c r="BE48" s="652" t="s">
        <v>2221</v>
      </c>
      <c r="BF48" s="644" t="s">
        <v>2921</v>
      </c>
      <c r="BG48" s="653">
        <v>40932</v>
      </c>
    </row>
    <row r="49" spans="1:59">
      <c r="A49" s="428" t="s">
        <v>143</v>
      </c>
      <c r="B49" s="428" t="s">
        <v>3576</v>
      </c>
      <c r="C49" s="428">
        <v>1815</v>
      </c>
      <c r="D49" s="428"/>
      <c r="E49" s="428"/>
      <c r="F49" s="428"/>
      <c r="G49" s="428">
        <v>353</v>
      </c>
      <c r="H49" s="428"/>
      <c r="I49" s="428"/>
      <c r="J49" s="428">
        <v>206</v>
      </c>
      <c r="K49" s="428">
        <v>189</v>
      </c>
      <c r="L49" s="428">
        <v>1067</v>
      </c>
      <c r="M49" s="428"/>
      <c r="N49" s="428"/>
      <c r="O49" s="428"/>
      <c r="AJ49" s="606" t="s">
        <v>171</v>
      </c>
      <c r="AK49" s="606" t="s">
        <v>3353</v>
      </c>
      <c r="AL49" s="633">
        <v>4.7</v>
      </c>
      <c r="AM49" s="606" t="s">
        <v>3273</v>
      </c>
      <c r="AN49" s="609">
        <v>41100</v>
      </c>
      <c r="BC49" s="644">
        <v>1118</v>
      </c>
      <c r="BD49" s="644" t="s">
        <v>8</v>
      </c>
      <c r="BE49" s="652" t="s">
        <v>3223</v>
      </c>
      <c r="BF49" s="644" t="s">
        <v>1017</v>
      </c>
      <c r="BG49" s="653">
        <v>40837</v>
      </c>
    </row>
    <row r="50" spans="1:59">
      <c r="A50" s="428" t="s">
        <v>143</v>
      </c>
      <c r="B50" s="429" t="s">
        <v>3577</v>
      </c>
      <c r="C50" s="428">
        <v>2</v>
      </c>
      <c r="D50" s="428"/>
      <c r="E50" s="428"/>
      <c r="F50" s="428"/>
      <c r="G50" s="428"/>
      <c r="H50" s="428"/>
      <c r="I50" s="428"/>
      <c r="J50" s="428"/>
      <c r="K50" s="428">
        <v>2</v>
      </c>
      <c r="L50" s="428"/>
      <c r="M50" s="428"/>
      <c r="N50" s="428"/>
      <c r="O50" s="428"/>
      <c r="AJ50" s="606" t="s">
        <v>171</v>
      </c>
      <c r="AK50" s="606" t="s">
        <v>3353</v>
      </c>
      <c r="AL50" s="633">
        <v>1.6</v>
      </c>
      <c r="AM50" s="606" t="s">
        <v>3354</v>
      </c>
      <c r="AN50" s="609">
        <v>41100</v>
      </c>
      <c r="BC50" s="644">
        <v>1119</v>
      </c>
      <c r="BD50" s="644" t="s">
        <v>95</v>
      </c>
      <c r="BE50" s="652" t="s">
        <v>2452</v>
      </c>
      <c r="BF50" s="644" t="s">
        <v>2453</v>
      </c>
      <c r="BG50" s="653">
        <v>40973</v>
      </c>
    </row>
    <row r="51" spans="1:59">
      <c r="A51" s="428" t="s">
        <v>143</v>
      </c>
      <c r="B51" s="429" t="s">
        <v>3578</v>
      </c>
      <c r="C51" s="428">
        <v>10</v>
      </c>
      <c r="D51" s="428"/>
      <c r="E51" s="428"/>
      <c r="F51" s="428"/>
      <c r="G51" s="428"/>
      <c r="H51" s="428"/>
      <c r="I51" s="428"/>
      <c r="J51" s="428"/>
      <c r="K51" s="428"/>
      <c r="L51" s="428">
        <v>10</v>
      </c>
      <c r="M51" s="428"/>
      <c r="N51" s="428"/>
      <c r="O51" s="428"/>
      <c r="AJ51" s="606" t="s">
        <v>171</v>
      </c>
      <c r="AK51" s="606" t="s">
        <v>3607</v>
      </c>
      <c r="AL51" s="633">
        <v>8.7149999999999999</v>
      </c>
      <c r="AM51" s="606" t="s">
        <v>3351</v>
      </c>
      <c r="AN51" s="609">
        <v>41100</v>
      </c>
      <c r="BC51" s="644">
        <v>1120</v>
      </c>
      <c r="BD51" s="644" t="s">
        <v>101</v>
      </c>
      <c r="BE51" s="652" t="s">
        <v>1369</v>
      </c>
      <c r="BF51" s="644" t="s">
        <v>3711</v>
      </c>
      <c r="BG51" s="653">
        <v>40898</v>
      </c>
    </row>
    <row r="52" spans="1:59">
      <c r="A52" s="428" t="s">
        <v>143</v>
      </c>
      <c r="B52" s="428" t="s">
        <v>3579</v>
      </c>
      <c r="C52" s="428">
        <v>31</v>
      </c>
      <c r="D52" s="428"/>
      <c r="E52" s="428"/>
      <c r="F52" s="428"/>
      <c r="G52" s="428">
        <v>31</v>
      </c>
      <c r="H52" s="428"/>
      <c r="I52" s="428"/>
      <c r="J52" s="428"/>
      <c r="K52" s="428"/>
      <c r="L52" s="428"/>
      <c r="M52" s="428"/>
      <c r="N52" s="428"/>
      <c r="O52" s="428"/>
      <c r="AJ52" s="606" t="s">
        <v>171</v>
      </c>
      <c r="AK52" s="606" t="s">
        <v>3607</v>
      </c>
      <c r="AL52" s="633">
        <v>22.75</v>
      </c>
      <c r="AM52" s="606" t="s">
        <v>3273</v>
      </c>
      <c r="AN52" s="609">
        <v>41100</v>
      </c>
      <c r="BC52" s="644">
        <v>1121</v>
      </c>
      <c r="BD52" s="644" t="s">
        <v>106</v>
      </c>
      <c r="BE52" s="652" t="s">
        <v>3712</v>
      </c>
      <c r="BF52" s="644" t="s">
        <v>3713</v>
      </c>
      <c r="BG52" s="653">
        <v>40933</v>
      </c>
    </row>
    <row r="53" spans="1:59">
      <c r="A53" s="428" t="s">
        <v>143</v>
      </c>
      <c r="B53" s="429" t="s">
        <v>3580</v>
      </c>
      <c r="C53" s="428">
        <v>1030</v>
      </c>
      <c r="D53" s="428">
        <v>67</v>
      </c>
      <c r="E53" s="428"/>
      <c r="F53" s="428"/>
      <c r="G53" s="428">
        <v>327</v>
      </c>
      <c r="H53" s="428">
        <v>108</v>
      </c>
      <c r="I53" s="428"/>
      <c r="J53" s="428">
        <v>41</v>
      </c>
      <c r="K53" s="428">
        <v>50</v>
      </c>
      <c r="L53" s="428">
        <v>437</v>
      </c>
      <c r="M53" s="428"/>
      <c r="N53" s="428"/>
      <c r="O53" s="428"/>
      <c r="AJ53" s="606" t="s">
        <v>262</v>
      </c>
      <c r="AK53" s="429" t="s">
        <v>3632</v>
      </c>
      <c r="AL53" s="633">
        <v>2.2850000000000001</v>
      </c>
      <c r="AM53" s="606" t="s">
        <v>3348</v>
      </c>
      <c r="AN53" s="609">
        <v>41100</v>
      </c>
      <c r="BC53" s="644">
        <v>1122</v>
      </c>
      <c r="BD53" s="644" t="s">
        <v>106</v>
      </c>
      <c r="BE53" s="652" t="s">
        <v>3712</v>
      </c>
      <c r="BF53" s="644" t="s">
        <v>3713</v>
      </c>
      <c r="BG53" s="653">
        <v>40878</v>
      </c>
    </row>
    <row r="54" spans="1:59">
      <c r="A54" s="428" t="s">
        <v>143</v>
      </c>
      <c r="B54" s="428" t="s">
        <v>3585</v>
      </c>
      <c r="C54" s="428">
        <v>244</v>
      </c>
      <c r="D54" s="428">
        <v>28</v>
      </c>
      <c r="E54" s="428"/>
      <c r="F54" s="428"/>
      <c r="G54" s="428">
        <v>36</v>
      </c>
      <c r="H54" s="428"/>
      <c r="I54" s="428"/>
      <c r="J54" s="428">
        <v>7</v>
      </c>
      <c r="K54" s="428">
        <v>41</v>
      </c>
      <c r="L54" s="428">
        <v>132</v>
      </c>
      <c r="M54" s="428"/>
      <c r="N54" s="428"/>
      <c r="O54" s="428"/>
      <c r="AJ54" s="606" t="s">
        <v>114</v>
      </c>
      <c r="AK54" s="429" t="s">
        <v>2208</v>
      </c>
      <c r="AL54" s="633">
        <v>0.23</v>
      </c>
      <c r="AM54" s="606" t="s">
        <v>3355</v>
      </c>
      <c r="AN54" s="609">
        <v>41100</v>
      </c>
      <c r="BC54" s="644">
        <v>1123</v>
      </c>
      <c r="BD54" s="644" t="s">
        <v>106</v>
      </c>
      <c r="BE54" s="652" t="s">
        <v>3715</v>
      </c>
      <c r="BF54" s="644" t="s">
        <v>2560</v>
      </c>
      <c r="BG54" s="653">
        <v>40879</v>
      </c>
    </row>
    <row r="55" spans="1:59">
      <c r="A55" s="428" t="s">
        <v>143</v>
      </c>
      <c r="B55" s="428" t="s">
        <v>3581</v>
      </c>
      <c r="C55" s="428">
        <v>511</v>
      </c>
      <c r="D55" s="428"/>
      <c r="E55" s="428"/>
      <c r="F55" s="428"/>
      <c r="G55" s="428">
        <v>62</v>
      </c>
      <c r="H55" s="428"/>
      <c r="I55" s="428"/>
      <c r="J55" s="428">
        <v>185</v>
      </c>
      <c r="K55" s="428">
        <v>6</v>
      </c>
      <c r="L55" s="428">
        <v>258</v>
      </c>
      <c r="M55" s="428"/>
      <c r="N55" s="428"/>
      <c r="O55" s="428"/>
      <c r="AJ55" s="606" t="s">
        <v>114</v>
      </c>
      <c r="AK55" s="429" t="s">
        <v>2208</v>
      </c>
      <c r="AL55" s="633">
        <v>0.54</v>
      </c>
      <c r="AM55" s="606" t="s">
        <v>3273</v>
      </c>
      <c r="AN55" s="609">
        <v>41100</v>
      </c>
      <c r="BC55" s="644">
        <v>1124</v>
      </c>
      <c r="BD55" s="644" t="s">
        <v>106</v>
      </c>
      <c r="BE55" s="652" t="s">
        <v>3716</v>
      </c>
      <c r="BF55" s="644" t="s">
        <v>3717</v>
      </c>
      <c r="BG55" s="653">
        <v>40878</v>
      </c>
    </row>
    <row r="56" spans="1:59">
      <c r="A56" s="428" t="s">
        <v>143</v>
      </c>
      <c r="B56" s="428" t="s">
        <v>3582</v>
      </c>
      <c r="C56" s="428">
        <v>50</v>
      </c>
      <c r="D56" s="428"/>
      <c r="E56" s="428"/>
      <c r="F56" s="428"/>
      <c r="G56" s="428">
        <v>36</v>
      </c>
      <c r="H56" s="428"/>
      <c r="I56" s="428"/>
      <c r="J56" s="428"/>
      <c r="K56" s="428"/>
      <c r="L56" s="428">
        <v>14</v>
      </c>
      <c r="M56" s="428"/>
      <c r="N56" s="428"/>
      <c r="O56" s="428"/>
      <c r="AJ56" s="606" t="s">
        <v>175</v>
      </c>
      <c r="AK56" s="657" t="s">
        <v>3840</v>
      </c>
      <c r="AL56" s="633">
        <v>0.27500000000000002</v>
      </c>
      <c r="AM56" s="606" t="s">
        <v>3380</v>
      </c>
      <c r="AN56" s="609">
        <v>41100</v>
      </c>
      <c r="BC56" s="644">
        <v>1125</v>
      </c>
      <c r="BD56" s="644" t="s">
        <v>106</v>
      </c>
      <c r="BE56" s="652" t="s">
        <v>2219</v>
      </c>
      <c r="BF56" s="644" t="s">
        <v>3718</v>
      </c>
      <c r="BG56" s="653">
        <v>40896</v>
      </c>
    </row>
    <row r="57" spans="1:59">
      <c r="A57" s="428" t="s">
        <v>143</v>
      </c>
      <c r="B57" s="428" t="s">
        <v>3583</v>
      </c>
      <c r="C57" s="428">
        <v>1045</v>
      </c>
      <c r="D57" s="428"/>
      <c r="E57" s="428"/>
      <c r="F57" s="428"/>
      <c r="G57" s="428">
        <v>82</v>
      </c>
      <c r="H57" s="428"/>
      <c r="I57" s="428"/>
      <c r="J57" s="428">
        <v>460</v>
      </c>
      <c r="K57" s="428">
        <v>152</v>
      </c>
      <c r="L57" s="428">
        <v>351</v>
      </c>
      <c r="M57" s="428"/>
      <c r="N57" s="428"/>
      <c r="O57" s="428"/>
      <c r="AJ57" s="606" t="s">
        <v>30</v>
      </c>
      <c r="AK57" s="429" t="s">
        <v>3621</v>
      </c>
      <c r="AL57" s="633">
        <v>3.95</v>
      </c>
      <c r="AM57" s="606" t="s">
        <v>3364</v>
      </c>
      <c r="AN57" s="609">
        <v>41101</v>
      </c>
      <c r="BC57" s="644">
        <v>1126</v>
      </c>
      <c r="BD57" s="644" t="s">
        <v>2522</v>
      </c>
      <c r="BE57" s="652" t="s">
        <v>1752</v>
      </c>
      <c r="BF57" s="644" t="s">
        <v>3719</v>
      </c>
      <c r="BG57" s="653">
        <v>40879</v>
      </c>
    </row>
    <row r="58" spans="1:59">
      <c r="A58" s="428" t="s">
        <v>143</v>
      </c>
      <c r="B58" s="428" t="s">
        <v>3584</v>
      </c>
      <c r="C58" s="428">
        <v>1</v>
      </c>
      <c r="D58" s="428"/>
      <c r="E58" s="428"/>
      <c r="F58" s="428"/>
      <c r="G58" s="428"/>
      <c r="H58" s="428"/>
      <c r="I58" s="428"/>
      <c r="J58" s="428"/>
      <c r="K58" s="428"/>
      <c r="L58" s="428">
        <v>1</v>
      </c>
      <c r="M58" s="428"/>
      <c r="N58" s="428"/>
      <c r="O58" s="428"/>
      <c r="AJ58" s="606" t="s">
        <v>30</v>
      </c>
      <c r="AK58" s="429" t="s">
        <v>3621</v>
      </c>
      <c r="AL58" s="633">
        <v>5.2</v>
      </c>
      <c r="AM58" s="606" t="s">
        <v>3273</v>
      </c>
      <c r="AN58" s="609">
        <v>41101</v>
      </c>
      <c r="BC58" s="644">
        <v>1127</v>
      </c>
      <c r="BD58" s="644" t="s">
        <v>1375</v>
      </c>
      <c r="BE58" s="652" t="s">
        <v>2998</v>
      </c>
      <c r="BF58" s="644" t="s">
        <v>3720</v>
      </c>
      <c r="BG58" s="653">
        <v>40878</v>
      </c>
    </row>
    <row r="59" spans="1:59">
      <c r="A59" s="428" t="s">
        <v>143</v>
      </c>
      <c r="B59" s="428" t="s">
        <v>3586</v>
      </c>
      <c r="C59" s="428">
        <v>6</v>
      </c>
      <c r="D59" s="428"/>
      <c r="E59" s="428"/>
      <c r="F59" s="428"/>
      <c r="G59" s="428"/>
      <c r="H59" s="428"/>
      <c r="I59" s="428"/>
      <c r="J59" s="428"/>
      <c r="K59" s="428"/>
      <c r="L59" s="428">
        <v>6</v>
      </c>
      <c r="M59" s="428"/>
      <c r="N59" s="428"/>
      <c r="O59" s="428"/>
      <c r="AJ59" s="606" t="s">
        <v>30</v>
      </c>
      <c r="AK59" s="429" t="s">
        <v>3621</v>
      </c>
      <c r="AL59" s="633">
        <v>3.54</v>
      </c>
      <c r="AM59" s="606" t="s">
        <v>3273</v>
      </c>
      <c r="AN59" s="609">
        <v>41101</v>
      </c>
      <c r="BC59" s="644">
        <v>1128</v>
      </c>
      <c r="BD59" s="644" t="s">
        <v>95</v>
      </c>
      <c r="BE59" s="652" t="s">
        <v>3721</v>
      </c>
      <c r="BF59" s="644" t="s">
        <v>2909</v>
      </c>
      <c r="BG59" s="653">
        <v>40878</v>
      </c>
    </row>
    <row r="60" spans="1:59">
      <c r="A60" s="428" t="s">
        <v>143</v>
      </c>
      <c r="B60" s="428" t="s">
        <v>3587</v>
      </c>
      <c r="C60" s="428">
        <v>2</v>
      </c>
      <c r="D60" s="428"/>
      <c r="E60" s="428"/>
      <c r="F60" s="428"/>
      <c r="G60" s="428">
        <v>2</v>
      </c>
      <c r="H60" s="428"/>
      <c r="I60" s="428"/>
      <c r="J60" s="428"/>
      <c r="K60" s="428"/>
      <c r="L60" s="428"/>
      <c r="M60" s="428"/>
      <c r="N60" s="428"/>
      <c r="O60" s="428"/>
      <c r="AJ60" s="606" t="s">
        <v>128</v>
      </c>
      <c r="AK60" s="607" t="s">
        <v>2209</v>
      </c>
      <c r="AL60" s="633">
        <v>3.56</v>
      </c>
      <c r="AM60" s="606" t="s">
        <v>3366</v>
      </c>
      <c r="AN60" s="609">
        <v>41101</v>
      </c>
      <c r="BC60" s="644">
        <v>1129</v>
      </c>
      <c r="BD60" s="644" t="s">
        <v>10</v>
      </c>
      <c r="BE60" s="652" t="s">
        <v>2903</v>
      </c>
      <c r="BF60" s="644" t="s">
        <v>1098</v>
      </c>
      <c r="BG60" s="653">
        <v>40878</v>
      </c>
    </row>
    <row r="61" spans="1:59">
      <c r="A61" s="428" t="s">
        <v>143</v>
      </c>
      <c r="B61" s="429" t="s">
        <v>3588</v>
      </c>
      <c r="C61" s="428">
        <v>12</v>
      </c>
      <c r="D61" s="428"/>
      <c r="E61" s="428"/>
      <c r="F61" s="428"/>
      <c r="G61" s="428"/>
      <c r="H61" s="428"/>
      <c r="I61" s="428"/>
      <c r="J61" s="428"/>
      <c r="K61" s="428">
        <v>4</v>
      </c>
      <c r="L61" s="428">
        <v>8</v>
      </c>
      <c r="M61" s="428"/>
      <c r="N61" s="428"/>
      <c r="O61" s="428"/>
      <c r="AJ61" s="606" t="s">
        <v>128</v>
      </c>
      <c r="AK61" s="607" t="s">
        <v>2209</v>
      </c>
      <c r="AL61" s="633"/>
      <c r="AM61" s="606" t="s">
        <v>3366</v>
      </c>
      <c r="AN61" s="609">
        <v>41101</v>
      </c>
      <c r="BC61" s="644">
        <v>1130</v>
      </c>
      <c r="BD61" s="644" t="s">
        <v>106</v>
      </c>
      <c r="BE61" s="652" t="s">
        <v>3722</v>
      </c>
      <c r="BF61" s="644" t="s">
        <v>3723</v>
      </c>
      <c r="BG61" s="653">
        <v>40896</v>
      </c>
    </row>
    <row r="62" spans="1:59">
      <c r="A62" s="428" t="s">
        <v>143</v>
      </c>
      <c r="B62" s="429" t="s">
        <v>3589</v>
      </c>
      <c r="C62" s="428">
        <v>128</v>
      </c>
      <c r="D62" s="428"/>
      <c r="E62" s="428"/>
      <c r="F62" s="428"/>
      <c r="G62" s="428"/>
      <c r="H62" s="428"/>
      <c r="I62" s="428"/>
      <c r="J62" s="428">
        <v>128</v>
      </c>
      <c r="K62" s="428"/>
      <c r="L62" s="428"/>
      <c r="M62" s="428"/>
      <c r="N62" s="428"/>
      <c r="O62" s="428"/>
      <c r="AJ62" s="662" t="s">
        <v>763</v>
      </c>
      <c r="AK62" s="662" t="s">
        <v>3642</v>
      </c>
      <c r="AL62" s="665">
        <v>1.47</v>
      </c>
      <c r="AM62" s="662" t="s">
        <v>3362</v>
      </c>
      <c r="AN62" s="664">
        <v>41101</v>
      </c>
      <c r="BC62" s="644">
        <v>1131</v>
      </c>
      <c r="BD62" s="644" t="s">
        <v>106</v>
      </c>
      <c r="BE62" s="652" t="s">
        <v>2468</v>
      </c>
      <c r="BF62" s="644" t="s">
        <v>3249</v>
      </c>
      <c r="BG62" s="644">
        <v>2012</v>
      </c>
    </row>
    <row r="63" spans="1:59">
      <c r="A63" s="428" t="s">
        <v>143</v>
      </c>
      <c r="B63" s="429" t="s">
        <v>3590</v>
      </c>
      <c r="C63" s="428">
        <v>282</v>
      </c>
      <c r="D63" s="428"/>
      <c r="E63" s="428"/>
      <c r="F63" s="428"/>
      <c r="G63" s="428"/>
      <c r="H63" s="428"/>
      <c r="I63" s="428"/>
      <c r="J63" s="428">
        <v>153</v>
      </c>
      <c r="K63" s="428"/>
      <c r="L63" s="428">
        <v>129</v>
      </c>
      <c r="M63" s="428"/>
      <c r="N63" s="428"/>
      <c r="O63" s="428"/>
      <c r="AJ63" s="606" t="s">
        <v>11</v>
      </c>
      <c r="AK63" s="428" t="s">
        <v>3641</v>
      </c>
      <c r="AL63" s="633">
        <v>1.28</v>
      </c>
      <c r="AM63" s="606" t="s">
        <v>3273</v>
      </c>
      <c r="AN63" s="609">
        <v>41101</v>
      </c>
      <c r="BC63" s="644">
        <v>1132</v>
      </c>
      <c r="BD63" s="644" t="s">
        <v>97</v>
      </c>
      <c r="BE63" s="652" t="s">
        <v>2216</v>
      </c>
      <c r="BF63" s="644" t="s">
        <v>3724</v>
      </c>
      <c r="BG63" s="653">
        <v>40903</v>
      </c>
    </row>
    <row r="64" spans="1:59">
      <c r="A64" s="428" t="s">
        <v>143</v>
      </c>
      <c r="B64" s="428" t="s">
        <v>3591</v>
      </c>
      <c r="C64" s="428">
        <v>84</v>
      </c>
      <c r="D64" s="428">
        <v>12</v>
      </c>
      <c r="E64" s="428"/>
      <c r="F64" s="428"/>
      <c r="G64" s="428">
        <v>5</v>
      </c>
      <c r="H64" s="428"/>
      <c r="I64" s="428"/>
      <c r="J64" s="428">
        <v>7</v>
      </c>
      <c r="K64" s="428">
        <v>5</v>
      </c>
      <c r="L64" s="428">
        <v>55</v>
      </c>
      <c r="M64" s="428"/>
      <c r="N64" s="428"/>
      <c r="O64" s="428"/>
      <c r="AJ64" s="606" t="s">
        <v>28</v>
      </c>
      <c r="AK64" s="428" t="s">
        <v>3388</v>
      </c>
      <c r="AL64" s="633">
        <v>5.5750000000000002</v>
      </c>
      <c r="AM64" s="606" t="s">
        <v>3273</v>
      </c>
      <c r="AN64" s="609">
        <v>41101</v>
      </c>
      <c r="BC64" s="644">
        <v>1133</v>
      </c>
      <c r="BD64" s="644" t="s">
        <v>97</v>
      </c>
      <c r="BE64" s="652" t="s">
        <v>2569</v>
      </c>
      <c r="BF64" s="644" t="s">
        <v>3725</v>
      </c>
      <c r="BG64" s="644">
        <v>2012</v>
      </c>
    </row>
    <row r="65" spans="1:59">
      <c r="A65" s="428" t="s">
        <v>143</v>
      </c>
      <c r="B65" s="612" t="s">
        <v>3592</v>
      </c>
      <c r="C65" s="612">
        <v>5</v>
      </c>
      <c r="D65" s="428"/>
      <c r="E65" s="428"/>
      <c r="F65" s="428"/>
      <c r="G65" s="428"/>
      <c r="H65" s="428"/>
      <c r="I65" s="428"/>
      <c r="J65" s="428"/>
      <c r="K65" s="428"/>
      <c r="L65" s="428">
        <v>5</v>
      </c>
      <c r="M65" s="428"/>
      <c r="N65" s="428"/>
      <c r="O65" s="428"/>
      <c r="AJ65" s="662" t="s">
        <v>28</v>
      </c>
      <c r="AK65" s="662" t="s">
        <v>3388</v>
      </c>
      <c r="AL65" s="665">
        <v>3</v>
      </c>
      <c r="AM65" s="662" t="s">
        <v>3273</v>
      </c>
      <c r="AN65" s="664">
        <v>41101</v>
      </c>
      <c r="BC65" s="644">
        <v>1134</v>
      </c>
      <c r="BD65" s="644" t="s">
        <v>95</v>
      </c>
      <c r="BE65" s="652" t="s">
        <v>3721</v>
      </c>
      <c r="BF65" s="644" t="s">
        <v>3726</v>
      </c>
      <c r="BG65" s="653">
        <v>40928</v>
      </c>
    </row>
    <row r="66" spans="1:59">
      <c r="A66" s="428" t="s">
        <v>143</v>
      </c>
      <c r="B66" s="428" t="s">
        <v>3614</v>
      </c>
      <c r="C66" s="428">
        <v>168</v>
      </c>
      <c r="D66" s="428">
        <v>27</v>
      </c>
      <c r="E66" s="428"/>
      <c r="F66" s="428"/>
      <c r="G66" s="428">
        <v>100</v>
      </c>
      <c r="H66" s="428"/>
      <c r="I66" s="428"/>
      <c r="J66" s="428">
        <v>41</v>
      </c>
      <c r="K66" s="428"/>
      <c r="L66" s="428"/>
      <c r="M66" s="428"/>
      <c r="N66" s="428"/>
      <c r="O66" s="428"/>
      <c r="AJ66" s="606" t="s">
        <v>28</v>
      </c>
      <c r="AK66" s="656" t="s">
        <v>3829</v>
      </c>
      <c r="AL66" s="633">
        <v>0.29499999999999998</v>
      </c>
      <c r="AM66" s="606" t="s">
        <v>3273</v>
      </c>
      <c r="AN66" s="609">
        <v>41101</v>
      </c>
      <c r="BC66" s="644">
        <v>1135</v>
      </c>
      <c r="BD66" s="644" t="s">
        <v>97</v>
      </c>
      <c r="BE66" s="652" t="s">
        <v>3727</v>
      </c>
      <c r="BF66" s="644" t="s">
        <v>1017</v>
      </c>
      <c r="BG66" s="653">
        <v>40903</v>
      </c>
    </row>
    <row r="67" spans="1:59">
      <c r="A67" s="428" t="s">
        <v>143</v>
      </c>
      <c r="B67" s="429" t="s">
        <v>3594</v>
      </c>
      <c r="C67" s="428">
        <v>13</v>
      </c>
      <c r="D67" s="428"/>
      <c r="E67" s="428"/>
      <c r="F67" s="428"/>
      <c r="G67" s="428"/>
      <c r="H67" s="428"/>
      <c r="I67" s="428"/>
      <c r="J67" s="428"/>
      <c r="K67" s="428"/>
      <c r="L67" s="428">
        <v>13</v>
      </c>
      <c r="M67" s="428"/>
      <c r="N67" s="428"/>
      <c r="O67" s="428"/>
      <c r="AJ67" s="606" t="s">
        <v>28</v>
      </c>
      <c r="AK67" s="656" t="s">
        <v>3830</v>
      </c>
      <c r="AL67" s="633">
        <v>0.7</v>
      </c>
      <c r="AM67" s="606" t="s">
        <v>3367</v>
      </c>
      <c r="AN67" s="609">
        <v>41101</v>
      </c>
      <c r="BC67" s="644">
        <v>1136</v>
      </c>
      <c r="BD67" s="644" t="s">
        <v>97</v>
      </c>
      <c r="BE67" s="652" t="s">
        <v>1749</v>
      </c>
      <c r="BF67" s="644" t="s">
        <v>2730</v>
      </c>
      <c r="BG67" s="653">
        <v>40903</v>
      </c>
    </row>
    <row r="68" spans="1:59">
      <c r="A68" s="428" t="s">
        <v>143</v>
      </c>
      <c r="B68" s="429" t="s">
        <v>3593</v>
      </c>
      <c r="C68" s="428">
        <v>35</v>
      </c>
      <c r="D68" s="428"/>
      <c r="E68" s="428"/>
      <c r="F68" s="428"/>
      <c r="G68" s="428">
        <v>35</v>
      </c>
      <c r="H68" s="428"/>
      <c r="I68" s="428"/>
      <c r="J68" s="428"/>
      <c r="K68" s="428"/>
      <c r="L68" s="428"/>
      <c r="M68" s="428"/>
      <c r="N68" s="428"/>
      <c r="O68" s="428"/>
      <c r="AJ68" s="606" t="s">
        <v>28</v>
      </c>
      <c r="AK68" s="606" t="s">
        <v>3639</v>
      </c>
      <c r="AL68" s="633">
        <v>0.79</v>
      </c>
      <c r="AM68" s="606" t="s">
        <v>3361</v>
      </c>
      <c r="AN68" s="609">
        <v>41101</v>
      </c>
      <c r="BC68" s="644">
        <v>1137</v>
      </c>
      <c r="BD68" s="644" t="s">
        <v>95</v>
      </c>
      <c r="BE68" s="652" t="s">
        <v>3721</v>
      </c>
      <c r="BF68" s="644" t="s">
        <v>3728</v>
      </c>
      <c r="BG68" s="653">
        <v>40905</v>
      </c>
    </row>
    <row r="69" spans="1:59">
      <c r="A69" s="428" t="s">
        <v>143</v>
      </c>
      <c r="B69" s="428" t="s">
        <v>3595</v>
      </c>
      <c r="C69" s="428">
        <v>22</v>
      </c>
      <c r="D69" s="428"/>
      <c r="E69" s="428"/>
      <c r="F69" s="428"/>
      <c r="G69" s="428"/>
      <c r="H69" s="428"/>
      <c r="I69" s="428"/>
      <c r="J69" s="428"/>
      <c r="K69" s="428">
        <v>10</v>
      </c>
      <c r="L69" s="428">
        <v>12</v>
      </c>
      <c r="M69" s="428"/>
      <c r="N69" s="428"/>
      <c r="O69" s="428"/>
      <c r="AJ69" s="662" t="s">
        <v>28</v>
      </c>
      <c r="AK69" s="662" t="s">
        <v>3646</v>
      </c>
      <c r="AL69" s="665">
        <v>1.54</v>
      </c>
      <c r="AM69" s="662" t="s">
        <v>3363</v>
      </c>
      <c r="AN69" s="664">
        <v>41101</v>
      </c>
      <c r="BC69" s="644">
        <v>1138</v>
      </c>
      <c r="BD69" s="644" t="s">
        <v>8</v>
      </c>
      <c r="BE69" s="652" t="s">
        <v>3729</v>
      </c>
      <c r="BF69" s="644" t="s">
        <v>3730</v>
      </c>
      <c r="BG69" s="653">
        <v>40865</v>
      </c>
    </row>
    <row r="70" spans="1:59">
      <c r="A70" s="428" t="s">
        <v>143</v>
      </c>
      <c r="B70" s="429" t="s">
        <v>3596</v>
      </c>
      <c r="C70" s="428">
        <v>21</v>
      </c>
      <c r="D70" s="428"/>
      <c r="E70" s="428"/>
      <c r="F70" s="428"/>
      <c r="G70" s="428">
        <v>15</v>
      </c>
      <c r="H70" s="428"/>
      <c r="I70" s="428"/>
      <c r="J70" s="428"/>
      <c r="K70" s="428">
        <v>6</v>
      </c>
      <c r="L70" s="428"/>
      <c r="M70" s="428"/>
      <c r="N70" s="428"/>
      <c r="O70" s="428"/>
      <c r="AJ70" s="606" t="s">
        <v>3358</v>
      </c>
      <c r="AK70" s="606" t="s">
        <v>3359</v>
      </c>
      <c r="AL70" s="641">
        <v>0.32500000000000001</v>
      </c>
      <c r="AM70" s="606" t="s">
        <v>3273</v>
      </c>
      <c r="AN70" s="609">
        <v>41101</v>
      </c>
      <c r="BC70" s="644">
        <v>1139</v>
      </c>
      <c r="BD70" s="644" t="s">
        <v>147</v>
      </c>
      <c r="BE70" s="652" t="s">
        <v>3029</v>
      </c>
      <c r="BF70" s="644" t="s">
        <v>2705</v>
      </c>
      <c r="BG70" s="653">
        <v>40984</v>
      </c>
    </row>
    <row r="71" spans="1:59">
      <c r="A71" s="428" t="s">
        <v>143</v>
      </c>
      <c r="B71" s="429" t="s">
        <v>3615</v>
      </c>
      <c r="C71" s="428">
        <v>24</v>
      </c>
      <c r="D71" s="428"/>
      <c r="E71" s="428"/>
      <c r="F71" s="428"/>
      <c r="G71" s="428"/>
      <c r="H71" s="428"/>
      <c r="I71" s="428"/>
      <c r="J71" s="428"/>
      <c r="K71" s="428"/>
      <c r="L71" s="428">
        <v>21</v>
      </c>
      <c r="M71" s="428">
        <v>3</v>
      </c>
      <c r="N71" s="428"/>
      <c r="O71" s="428"/>
      <c r="AJ71" s="606" t="s">
        <v>171</v>
      </c>
      <c r="AK71" s="606" t="s">
        <v>3353</v>
      </c>
      <c r="AL71" s="642">
        <v>3.78</v>
      </c>
      <c r="AM71" s="606" t="s">
        <v>3365</v>
      </c>
      <c r="AN71" s="609">
        <v>41101</v>
      </c>
      <c r="BC71" s="644">
        <v>1140</v>
      </c>
      <c r="BD71" s="644" t="s">
        <v>95</v>
      </c>
      <c r="BE71" s="652" t="s">
        <v>2217</v>
      </c>
      <c r="BF71" s="644" t="s">
        <v>3731</v>
      </c>
      <c r="BG71" s="644">
        <v>2012</v>
      </c>
    </row>
    <row r="72" spans="1:59">
      <c r="A72" s="428" t="s">
        <v>143</v>
      </c>
      <c r="B72" s="429" t="s">
        <v>3597</v>
      </c>
      <c r="C72" s="428">
        <v>26</v>
      </c>
      <c r="D72" s="428"/>
      <c r="E72" s="428"/>
      <c r="F72" s="428"/>
      <c r="G72" s="428"/>
      <c r="H72" s="428"/>
      <c r="I72" s="428"/>
      <c r="J72" s="428"/>
      <c r="K72" s="428">
        <v>26</v>
      </c>
      <c r="L72" s="428"/>
      <c r="M72" s="428"/>
      <c r="N72" s="428"/>
      <c r="O72" s="428"/>
      <c r="AJ72" s="606" t="s">
        <v>171</v>
      </c>
      <c r="AK72" s="606" t="s">
        <v>3353</v>
      </c>
      <c r="AL72" s="641">
        <v>1.9</v>
      </c>
      <c r="AM72" s="606" t="s">
        <v>3273</v>
      </c>
      <c r="AN72" s="609">
        <v>41101</v>
      </c>
      <c r="BC72" s="644">
        <v>1141</v>
      </c>
      <c r="BD72" s="644" t="s">
        <v>95</v>
      </c>
      <c r="BE72" s="652" t="s">
        <v>2732</v>
      </c>
      <c r="BF72" s="644" t="s">
        <v>3732</v>
      </c>
      <c r="BG72" s="653">
        <v>40928</v>
      </c>
    </row>
    <row r="73" spans="1:59">
      <c r="A73" s="428" t="s">
        <v>143</v>
      </c>
      <c r="B73" s="613" t="s">
        <v>3598</v>
      </c>
      <c r="C73" s="612">
        <v>66</v>
      </c>
      <c r="D73" s="428"/>
      <c r="E73" s="428"/>
      <c r="F73" s="428"/>
      <c r="G73" s="428">
        <v>25</v>
      </c>
      <c r="H73" s="428"/>
      <c r="I73" s="428">
        <v>7</v>
      </c>
      <c r="J73" s="428"/>
      <c r="K73" s="428">
        <v>6</v>
      </c>
      <c r="L73" s="428">
        <v>28</v>
      </c>
      <c r="M73" s="428"/>
      <c r="N73" s="428"/>
      <c r="O73" s="428"/>
      <c r="AJ73" s="606" t="s">
        <v>171</v>
      </c>
      <c r="AK73" s="606" t="s">
        <v>3607</v>
      </c>
      <c r="AL73" s="643">
        <v>20</v>
      </c>
      <c r="AM73" s="606" t="s">
        <v>3273</v>
      </c>
      <c r="AN73" s="609">
        <v>41101</v>
      </c>
      <c r="BC73" s="644">
        <v>1142</v>
      </c>
      <c r="BD73" s="644" t="s">
        <v>3259</v>
      </c>
      <c r="BE73" s="652" t="s">
        <v>3733</v>
      </c>
      <c r="BF73" s="644" t="s">
        <v>1124</v>
      </c>
      <c r="BG73" s="653">
        <v>41034</v>
      </c>
    </row>
    <row r="74" spans="1:59">
      <c r="A74" s="428" t="s">
        <v>13</v>
      </c>
      <c r="B74" s="428" t="s">
        <v>3616</v>
      </c>
      <c r="C74" s="428">
        <v>3</v>
      </c>
      <c r="D74" s="428"/>
      <c r="E74" s="428"/>
      <c r="F74" s="428"/>
      <c r="G74" s="428">
        <v>3</v>
      </c>
      <c r="H74" s="428"/>
      <c r="I74" s="428"/>
      <c r="J74" s="428"/>
      <c r="K74" s="428"/>
      <c r="L74" s="428"/>
      <c r="M74" s="428"/>
      <c r="N74" s="428"/>
      <c r="O74" s="428"/>
      <c r="AJ74" s="662" t="s">
        <v>171</v>
      </c>
      <c r="AK74" s="662" t="s">
        <v>3607</v>
      </c>
      <c r="AL74" s="663">
        <v>5.375</v>
      </c>
      <c r="AM74" s="662" t="s">
        <v>3273</v>
      </c>
      <c r="AN74" s="664">
        <v>41101</v>
      </c>
      <c r="BC74" s="644">
        <v>1143</v>
      </c>
      <c r="BD74" s="644" t="s">
        <v>158</v>
      </c>
      <c r="BE74" s="652" t="s">
        <v>2968</v>
      </c>
      <c r="BF74" s="644" t="s">
        <v>1545</v>
      </c>
      <c r="BG74" s="653">
        <v>41034</v>
      </c>
    </row>
    <row r="75" spans="1:59">
      <c r="A75" s="428" t="s">
        <v>13</v>
      </c>
      <c r="B75" s="428" t="s">
        <v>3599</v>
      </c>
      <c r="C75" s="428">
        <v>64</v>
      </c>
      <c r="D75" s="428"/>
      <c r="E75" s="428"/>
      <c r="F75" s="428"/>
      <c r="G75" s="428">
        <v>23</v>
      </c>
      <c r="H75" s="428"/>
      <c r="I75" s="428"/>
      <c r="J75" s="428"/>
      <c r="K75" s="428">
        <v>7</v>
      </c>
      <c r="L75" s="428">
        <v>34</v>
      </c>
      <c r="M75" s="428"/>
      <c r="N75" s="428"/>
      <c r="O75" s="428"/>
      <c r="AJ75" s="606" t="s">
        <v>171</v>
      </c>
      <c r="AK75" s="606" t="s">
        <v>3607</v>
      </c>
      <c r="AL75" s="633"/>
      <c r="AM75" s="606" t="s">
        <v>3273</v>
      </c>
      <c r="AN75" s="609">
        <v>41101</v>
      </c>
      <c r="BC75" s="644">
        <v>1144</v>
      </c>
      <c r="BD75" s="644" t="s">
        <v>218</v>
      </c>
      <c r="BE75" s="652" t="s">
        <v>3735</v>
      </c>
      <c r="BF75" s="644" t="s">
        <v>3736</v>
      </c>
      <c r="BG75" s="653">
        <v>41092</v>
      </c>
    </row>
    <row r="76" spans="1:59">
      <c r="A76" s="428" t="s">
        <v>13</v>
      </c>
      <c r="B76" s="428" t="s">
        <v>3600</v>
      </c>
      <c r="C76" s="428">
        <v>22</v>
      </c>
      <c r="D76" s="428"/>
      <c r="E76" s="428"/>
      <c r="F76" s="428"/>
      <c r="G76" s="428"/>
      <c r="H76" s="428"/>
      <c r="I76" s="428"/>
      <c r="J76" s="428"/>
      <c r="K76" s="428"/>
      <c r="L76" s="428">
        <v>22</v>
      </c>
      <c r="M76" s="428"/>
      <c r="N76" s="428"/>
      <c r="O76" s="428"/>
      <c r="AJ76" s="606" t="s">
        <v>262</v>
      </c>
      <c r="AK76" s="429" t="s">
        <v>3631</v>
      </c>
      <c r="AL76" s="641">
        <v>0.65500000000000003</v>
      </c>
      <c r="AM76" s="606" t="s">
        <v>3273</v>
      </c>
      <c r="AN76" s="609">
        <v>41101</v>
      </c>
      <c r="BC76" s="644">
        <v>1145</v>
      </c>
      <c r="BD76" s="644" t="s">
        <v>24</v>
      </c>
      <c r="BE76" s="652" t="s">
        <v>1968</v>
      </c>
      <c r="BF76" s="644" t="s">
        <v>1969</v>
      </c>
      <c r="BG76" s="653">
        <v>41092</v>
      </c>
    </row>
    <row r="77" spans="1:59">
      <c r="A77" s="428" t="s">
        <v>13</v>
      </c>
      <c r="B77" s="429" t="s">
        <v>3617</v>
      </c>
      <c r="C77" s="428">
        <v>77</v>
      </c>
      <c r="D77" s="428"/>
      <c r="E77" s="428"/>
      <c r="F77" s="428"/>
      <c r="G77" s="428"/>
      <c r="H77" s="428"/>
      <c r="I77" s="428"/>
      <c r="J77" s="428"/>
      <c r="K77" s="428">
        <v>77</v>
      </c>
      <c r="L77" s="428"/>
      <c r="M77" s="428"/>
      <c r="N77" s="428"/>
      <c r="O77" s="428"/>
      <c r="AJ77" s="606" t="s">
        <v>838</v>
      </c>
      <c r="AK77" s="656" t="s">
        <v>3839</v>
      </c>
      <c r="AL77" s="642">
        <v>0.8</v>
      </c>
      <c r="AM77" s="606" t="s">
        <v>3273</v>
      </c>
      <c r="AN77" s="609">
        <v>41101</v>
      </c>
      <c r="BC77" s="644">
        <v>1146</v>
      </c>
      <c r="BD77" s="644" t="s">
        <v>1564</v>
      </c>
      <c r="BE77" s="652" t="s">
        <v>3737</v>
      </c>
      <c r="BF77" s="644" t="s">
        <v>2021</v>
      </c>
      <c r="BG77" s="653">
        <v>41092</v>
      </c>
    </row>
    <row r="78" spans="1:59">
      <c r="A78" s="428" t="s">
        <v>8</v>
      </c>
      <c r="B78" s="428" t="s">
        <v>3601</v>
      </c>
      <c r="C78" s="428">
        <v>66</v>
      </c>
      <c r="D78" s="428">
        <v>40</v>
      </c>
      <c r="E78" s="428"/>
      <c r="F78" s="428"/>
      <c r="G78" s="428">
        <v>18</v>
      </c>
      <c r="H78" s="428"/>
      <c r="I78" s="428"/>
      <c r="J78" s="428">
        <v>1</v>
      </c>
      <c r="K78" s="428"/>
      <c r="L78" s="428">
        <v>7</v>
      </c>
      <c r="M78" s="428"/>
      <c r="N78" s="428"/>
      <c r="O78" s="428"/>
      <c r="AJ78" s="606" t="s">
        <v>158</v>
      </c>
      <c r="AK78" s="428" t="s">
        <v>3622</v>
      </c>
      <c r="AL78" s="633">
        <v>0.6</v>
      </c>
      <c r="AM78" s="606" t="s">
        <v>3360</v>
      </c>
      <c r="AN78" s="609">
        <v>41101</v>
      </c>
      <c r="BC78" s="644">
        <v>1147</v>
      </c>
      <c r="BD78" s="644" t="s">
        <v>1410</v>
      </c>
      <c r="BE78" s="652" t="s">
        <v>1411</v>
      </c>
      <c r="BF78" s="644" t="s">
        <v>3738</v>
      </c>
      <c r="BG78" s="653">
        <v>41092</v>
      </c>
    </row>
    <row r="79" spans="1:59">
      <c r="A79" s="428" t="s">
        <v>8</v>
      </c>
      <c r="B79" s="428" t="s">
        <v>3602</v>
      </c>
      <c r="C79" s="428">
        <v>88</v>
      </c>
      <c r="D79" s="428"/>
      <c r="E79" s="428"/>
      <c r="F79" s="428"/>
      <c r="G79" s="428"/>
      <c r="H79" s="428"/>
      <c r="I79" s="428"/>
      <c r="J79" s="428">
        <v>3</v>
      </c>
      <c r="K79" s="428">
        <v>20</v>
      </c>
      <c r="L79" s="428">
        <v>65</v>
      </c>
      <c r="M79" s="428"/>
      <c r="N79" s="428"/>
      <c r="O79" s="428"/>
      <c r="AJ79" s="606" t="s">
        <v>114</v>
      </c>
      <c r="AK79" s="429" t="s">
        <v>2208</v>
      </c>
      <c r="AL79" s="633">
        <v>0.33</v>
      </c>
      <c r="AM79" s="606" t="s">
        <v>3273</v>
      </c>
      <c r="AN79" s="609">
        <v>41101</v>
      </c>
      <c r="BC79" s="644">
        <v>1148</v>
      </c>
      <c r="BD79" s="644" t="s">
        <v>3678</v>
      </c>
      <c r="BE79" s="652" t="s">
        <v>3679</v>
      </c>
      <c r="BF79" s="644" t="s">
        <v>3680</v>
      </c>
      <c r="BG79" s="653">
        <v>40976</v>
      </c>
    </row>
    <row r="80" spans="1:59">
      <c r="A80" s="428" t="s">
        <v>8</v>
      </c>
      <c r="B80" s="429" t="s">
        <v>3603</v>
      </c>
      <c r="C80" s="428">
        <v>12</v>
      </c>
      <c r="D80" s="428"/>
      <c r="E80" s="428"/>
      <c r="F80" s="428"/>
      <c r="G80" s="428"/>
      <c r="H80" s="428"/>
      <c r="I80" s="428"/>
      <c r="J80" s="428">
        <v>1</v>
      </c>
      <c r="K80" s="428">
        <v>11</v>
      </c>
      <c r="L80" s="428"/>
      <c r="M80" s="428"/>
      <c r="N80" s="428"/>
      <c r="O80" s="428"/>
      <c r="AJ80" s="662" t="s">
        <v>249</v>
      </c>
      <c r="AK80" s="666" t="s">
        <v>3841</v>
      </c>
      <c r="AL80" s="665">
        <v>0.3</v>
      </c>
      <c r="AM80" s="662" t="s">
        <v>3357</v>
      </c>
      <c r="AN80" s="664">
        <v>41101</v>
      </c>
      <c r="BC80" s="644">
        <v>1149</v>
      </c>
      <c r="BD80" s="644" t="s">
        <v>262</v>
      </c>
      <c r="BE80" s="652" t="s">
        <v>3217</v>
      </c>
      <c r="BF80" s="644" t="s">
        <v>3739</v>
      </c>
      <c r="BG80" s="653">
        <v>41010</v>
      </c>
    </row>
    <row r="81" spans="1:59">
      <c r="A81" s="428" t="s">
        <v>8</v>
      </c>
      <c r="B81" s="429" t="s">
        <v>3604</v>
      </c>
      <c r="C81" s="428">
        <v>5</v>
      </c>
      <c r="D81" s="428"/>
      <c r="E81" s="428"/>
      <c r="F81" s="428"/>
      <c r="G81" s="428"/>
      <c r="H81" s="428"/>
      <c r="I81" s="428"/>
      <c r="J81" s="428"/>
      <c r="K81" s="428"/>
      <c r="L81" s="428"/>
      <c r="M81" s="428">
        <v>5</v>
      </c>
      <c r="N81" s="428"/>
      <c r="O81" s="428"/>
      <c r="AJ81" s="606" t="s">
        <v>249</v>
      </c>
      <c r="AK81" s="606" t="s">
        <v>3648</v>
      </c>
      <c r="AL81" s="633">
        <v>0.315</v>
      </c>
      <c r="AM81" s="606" t="s">
        <v>3273</v>
      </c>
      <c r="AN81" s="609">
        <v>41101</v>
      </c>
      <c r="BC81" s="644">
        <v>1150</v>
      </c>
      <c r="BD81" s="644" t="s">
        <v>11</v>
      </c>
      <c r="BE81" s="652" t="s">
        <v>3675</v>
      </c>
      <c r="BF81" s="644" t="s">
        <v>3676</v>
      </c>
      <c r="BG81" s="653">
        <v>40945</v>
      </c>
    </row>
    <row r="82" spans="1:59">
      <c r="A82" s="428" t="s">
        <v>101</v>
      </c>
      <c r="B82" s="428" t="s">
        <v>3605</v>
      </c>
      <c r="C82" s="428">
        <v>5</v>
      </c>
      <c r="D82" s="428"/>
      <c r="E82" s="428"/>
      <c r="F82" s="428"/>
      <c r="G82" s="428"/>
      <c r="H82" s="428"/>
      <c r="I82" s="428"/>
      <c r="J82" s="428"/>
      <c r="K82" s="428"/>
      <c r="L82" s="428">
        <v>5</v>
      </c>
      <c r="M82" s="428"/>
      <c r="N82" s="428"/>
      <c r="O82" s="428"/>
      <c r="AJ82" s="606" t="s">
        <v>30</v>
      </c>
      <c r="AK82" s="429" t="s">
        <v>3621</v>
      </c>
      <c r="AL82" s="633">
        <v>6.1150000000000002</v>
      </c>
      <c r="AM82" s="606" t="s">
        <v>3383</v>
      </c>
      <c r="AN82" s="609">
        <v>41102</v>
      </c>
      <c r="BC82" s="644">
        <v>1151</v>
      </c>
      <c r="BD82" s="644" t="s">
        <v>3270</v>
      </c>
      <c r="BE82" s="652" t="s">
        <v>3674</v>
      </c>
      <c r="BF82" s="644" t="s">
        <v>786</v>
      </c>
      <c r="BG82" s="653">
        <v>41002</v>
      </c>
    </row>
    <row r="83" spans="1:59">
      <c r="C83" s="25">
        <f>SUM(C3:C82)</f>
        <v>19959</v>
      </c>
      <c r="AJ83" s="606" t="s">
        <v>30</v>
      </c>
      <c r="AK83" s="429" t="s">
        <v>3621</v>
      </c>
      <c r="AL83" s="633">
        <v>6.1150000000000002</v>
      </c>
      <c r="AM83" s="606" t="s">
        <v>3273</v>
      </c>
      <c r="AN83" s="609">
        <v>41102</v>
      </c>
      <c r="BC83" s="644">
        <v>1152</v>
      </c>
      <c r="BD83" s="644" t="s">
        <v>143</v>
      </c>
      <c r="BE83" s="652" t="s">
        <v>621</v>
      </c>
      <c r="BF83" s="644" t="s">
        <v>999</v>
      </c>
      <c r="BG83" s="653">
        <v>41044</v>
      </c>
    </row>
    <row r="84" spans="1:59">
      <c r="AJ84" s="606" t="s">
        <v>30</v>
      </c>
      <c r="AK84" s="429" t="s">
        <v>3621</v>
      </c>
      <c r="AL84" s="633"/>
      <c r="AM84" s="606" t="s">
        <v>3273</v>
      </c>
      <c r="AN84" s="609">
        <v>41102</v>
      </c>
      <c r="BC84" s="644">
        <v>1153</v>
      </c>
      <c r="BD84" s="644" t="s">
        <v>143</v>
      </c>
      <c r="BE84" s="652" t="s">
        <v>3672</v>
      </c>
      <c r="BF84" s="655" t="s">
        <v>3041</v>
      </c>
      <c r="BG84" s="653">
        <v>41044</v>
      </c>
    </row>
    <row r="85" spans="1:59">
      <c r="AJ85" s="606" t="s">
        <v>442</v>
      </c>
      <c r="AK85" s="429" t="s">
        <v>3643</v>
      </c>
      <c r="AL85" s="633">
        <v>0.66</v>
      </c>
      <c r="AM85" s="606" t="s">
        <v>3378</v>
      </c>
      <c r="AN85" s="609">
        <v>41102</v>
      </c>
      <c r="BC85" s="644">
        <v>1154</v>
      </c>
      <c r="BD85" s="644" t="s">
        <v>143</v>
      </c>
      <c r="BE85" s="652" t="s">
        <v>3299</v>
      </c>
      <c r="BF85" s="644" t="s">
        <v>1091</v>
      </c>
      <c r="BG85" s="653">
        <v>41044</v>
      </c>
    </row>
    <row r="86" spans="1:59">
      <c r="AJ86" s="606" t="s">
        <v>442</v>
      </c>
      <c r="AK86" s="657" t="s">
        <v>3826</v>
      </c>
      <c r="AL86" s="633">
        <v>0.625</v>
      </c>
      <c r="AM86" s="606" t="s">
        <v>3377</v>
      </c>
      <c r="AN86" s="609">
        <v>41102</v>
      </c>
      <c r="BC86" s="644">
        <v>1155</v>
      </c>
      <c r="BD86" s="644" t="s">
        <v>3030</v>
      </c>
      <c r="BE86" s="652" t="s">
        <v>3741</v>
      </c>
      <c r="BF86" s="644" t="s">
        <v>3742</v>
      </c>
      <c r="BG86" s="653">
        <v>40879</v>
      </c>
    </row>
    <row r="87" spans="1:59">
      <c r="AJ87" s="606" t="s">
        <v>128</v>
      </c>
      <c r="AK87" s="428" t="s">
        <v>3649</v>
      </c>
      <c r="AL87" s="633">
        <v>7.7549999999999999</v>
      </c>
      <c r="AM87" s="606" t="s">
        <v>3381</v>
      </c>
      <c r="AN87" s="609">
        <v>41102</v>
      </c>
      <c r="BC87" s="644">
        <v>1156</v>
      </c>
      <c r="BD87" s="644" t="s">
        <v>106</v>
      </c>
      <c r="BE87" s="652" t="s">
        <v>3666</v>
      </c>
      <c r="BF87" s="644" t="s">
        <v>3743</v>
      </c>
      <c r="BG87" s="653">
        <v>40879</v>
      </c>
    </row>
    <row r="88" spans="1:59">
      <c r="AJ88" s="606" t="s">
        <v>11</v>
      </c>
      <c r="AK88" s="428" t="s">
        <v>3641</v>
      </c>
      <c r="AL88" s="633">
        <v>1.2</v>
      </c>
      <c r="AM88" s="606" t="s">
        <v>3273</v>
      </c>
      <c r="AN88" s="609">
        <v>41102</v>
      </c>
      <c r="BC88" s="644">
        <v>1157</v>
      </c>
      <c r="BD88" s="644" t="s">
        <v>101</v>
      </c>
      <c r="BE88" s="652" t="s">
        <v>2573</v>
      </c>
      <c r="BF88" s="644" t="s">
        <v>3665</v>
      </c>
      <c r="BG88" s="653">
        <v>40883</v>
      </c>
    </row>
    <row r="89" spans="1:59">
      <c r="AJ89" s="606" t="s">
        <v>11</v>
      </c>
      <c r="AK89" s="428" t="s">
        <v>3641</v>
      </c>
      <c r="AL89" s="633">
        <v>1.2</v>
      </c>
      <c r="AM89" s="606" t="s">
        <v>3273</v>
      </c>
      <c r="AN89" s="609">
        <v>41102</v>
      </c>
      <c r="BC89" s="644">
        <v>1158</v>
      </c>
      <c r="BD89" s="644" t="s">
        <v>10</v>
      </c>
      <c r="BE89" s="652" t="s">
        <v>1708</v>
      </c>
      <c r="BF89" s="644" t="s">
        <v>3664</v>
      </c>
      <c r="BG89" s="653">
        <v>40878</v>
      </c>
    </row>
    <row r="90" spans="1:59">
      <c r="AJ90" s="606" t="s">
        <v>28</v>
      </c>
      <c r="AK90" s="645" t="s">
        <v>3620</v>
      </c>
      <c r="AL90" s="633">
        <v>5.76</v>
      </c>
      <c r="AM90" s="606" t="s">
        <v>3390</v>
      </c>
      <c r="AN90" s="609">
        <v>41102</v>
      </c>
      <c r="BC90" s="644">
        <v>1159</v>
      </c>
      <c r="BD90" s="644" t="s">
        <v>147</v>
      </c>
      <c r="BE90" s="652" t="s">
        <v>1754</v>
      </c>
      <c r="BF90" s="644" t="s">
        <v>2905</v>
      </c>
      <c r="BG90" s="653">
        <v>40904</v>
      </c>
    </row>
    <row r="91" spans="1:59">
      <c r="AJ91" s="606" t="s">
        <v>28</v>
      </c>
      <c r="AK91" s="606" t="s">
        <v>3384</v>
      </c>
      <c r="AL91" s="633">
        <v>0.59</v>
      </c>
      <c r="AM91" s="606" t="s">
        <v>3385</v>
      </c>
      <c r="AN91" s="609">
        <v>41102</v>
      </c>
      <c r="BC91" s="644">
        <v>1160</v>
      </c>
      <c r="BD91" s="644" t="s">
        <v>166</v>
      </c>
      <c r="BE91" s="652" t="s">
        <v>406</v>
      </c>
      <c r="BF91" s="644" t="s">
        <v>1879</v>
      </c>
      <c r="BG91" s="653">
        <v>40903</v>
      </c>
    </row>
    <row r="92" spans="1:59">
      <c r="AJ92" s="606" t="s">
        <v>28</v>
      </c>
      <c r="AK92" s="428" t="s">
        <v>3388</v>
      </c>
      <c r="AL92" s="633">
        <v>0.2</v>
      </c>
      <c r="AM92" s="606" t="s">
        <v>3389</v>
      </c>
      <c r="AN92" s="609">
        <v>41102</v>
      </c>
      <c r="BC92" s="644">
        <v>1161</v>
      </c>
      <c r="BD92" s="644" t="s">
        <v>1743</v>
      </c>
      <c r="BE92" s="652" t="s">
        <v>3660</v>
      </c>
      <c r="BF92" s="644" t="s">
        <v>3661</v>
      </c>
      <c r="BG92" s="653">
        <v>40879</v>
      </c>
    </row>
    <row r="93" spans="1:59">
      <c r="AJ93" s="606" t="s">
        <v>28</v>
      </c>
      <c r="AK93" s="607" t="s">
        <v>3311</v>
      </c>
      <c r="AL93" s="633">
        <v>0.1</v>
      </c>
      <c r="AM93" s="606" t="s">
        <v>3368</v>
      </c>
      <c r="AN93" s="609">
        <v>41102</v>
      </c>
      <c r="BC93" s="644">
        <v>1162</v>
      </c>
      <c r="BD93" s="644" t="s">
        <v>101</v>
      </c>
      <c r="BE93" s="652" t="s">
        <v>2218</v>
      </c>
      <c r="BF93" s="644" t="s">
        <v>3744</v>
      </c>
      <c r="BG93" s="653">
        <v>40878</v>
      </c>
    </row>
    <row r="94" spans="1:59">
      <c r="AJ94" s="606" t="s">
        <v>28</v>
      </c>
      <c r="AK94" s="606" t="s">
        <v>3639</v>
      </c>
      <c r="AL94" s="633">
        <v>0.55500000000000005</v>
      </c>
      <c r="AM94" s="606" t="s">
        <v>3387</v>
      </c>
      <c r="AN94" s="609">
        <v>41102</v>
      </c>
      <c r="BC94" s="644">
        <v>1163</v>
      </c>
      <c r="BD94" s="644" t="s">
        <v>95</v>
      </c>
      <c r="BE94" s="652" t="s">
        <v>2579</v>
      </c>
      <c r="BF94" s="644" t="s">
        <v>3657</v>
      </c>
      <c r="BG94" s="653">
        <v>40878</v>
      </c>
    </row>
    <row r="95" spans="1:59">
      <c r="AJ95" s="606" t="s">
        <v>28</v>
      </c>
      <c r="AK95" s="428" t="s">
        <v>3647</v>
      </c>
      <c r="AL95" s="633">
        <v>0.17</v>
      </c>
      <c r="AM95" s="606" t="s">
        <v>3371</v>
      </c>
      <c r="AN95" s="609">
        <v>41102</v>
      </c>
      <c r="BC95" s="644">
        <v>1164</v>
      </c>
      <c r="BD95" s="644" t="s">
        <v>8</v>
      </c>
      <c r="BE95" s="652" t="s">
        <v>3745</v>
      </c>
      <c r="BF95" s="644" t="s">
        <v>2485</v>
      </c>
      <c r="BG95" s="654">
        <v>40817</v>
      </c>
    </row>
    <row r="96" spans="1:59">
      <c r="AJ96" s="606" t="s">
        <v>130</v>
      </c>
      <c r="AK96" s="607" t="s">
        <v>3314</v>
      </c>
      <c r="AL96" s="633">
        <v>0.185</v>
      </c>
      <c r="AM96" s="606" t="s">
        <v>3386</v>
      </c>
      <c r="AN96" s="609">
        <v>41102</v>
      </c>
      <c r="BC96" s="644">
        <v>1165</v>
      </c>
      <c r="BD96" s="644" t="s">
        <v>147</v>
      </c>
      <c r="BE96" s="652" t="s">
        <v>3655</v>
      </c>
      <c r="BF96" s="644" t="s">
        <v>3746</v>
      </c>
      <c r="BG96" s="653">
        <v>40899</v>
      </c>
    </row>
    <row r="97" spans="36:59">
      <c r="AJ97" s="606" t="s">
        <v>196</v>
      </c>
      <c r="AK97" s="607" t="s">
        <v>3330</v>
      </c>
      <c r="AL97" s="641">
        <v>0.37</v>
      </c>
      <c r="AM97" s="606" t="s">
        <v>3374</v>
      </c>
      <c r="AN97" s="609">
        <v>41102</v>
      </c>
      <c r="BC97" s="644">
        <v>1166</v>
      </c>
      <c r="BD97" s="644" t="s">
        <v>3747</v>
      </c>
      <c r="BE97" s="652" t="s">
        <v>3748</v>
      </c>
      <c r="BF97" s="644"/>
      <c r="BG97" s="653">
        <v>40976</v>
      </c>
    </row>
    <row r="98" spans="36:59">
      <c r="AJ98" s="606" t="s">
        <v>171</v>
      </c>
      <c r="AK98" s="606" t="s">
        <v>3353</v>
      </c>
      <c r="AL98" s="642">
        <v>0.84</v>
      </c>
      <c r="AM98" s="606" t="s">
        <v>3379</v>
      </c>
      <c r="AN98" s="609">
        <v>41102</v>
      </c>
      <c r="BC98" s="644">
        <v>1167</v>
      </c>
      <c r="BD98" s="644" t="s">
        <v>1029</v>
      </c>
      <c r="BE98" s="652" t="s">
        <v>3749</v>
      </c>
      <c r="BF98" s="644"/>
      <c r="BG98" s="653">
        <v>40887</v>
      </c>
    </row>
    <row r="99" spans="36:59">
      <c r="AJ99" s="606" t="s">
        <v>171</v>
      </c>
      <c r="AK99" s="606" t="s">
        <v>3607</v>
      </c>
      <c r="AL99" s="633">
        <v>3.2</v>
      </c>
      <c r="AM99" s="606" t="s">
        <v>3273</v>
      </c>
      <c r="AN99" s="609">
        <v>41102</v>
      </c>
      <c r="BC99" s="644">
        <v>1168</v>
      </c>
      <c r="BD99" s="644" t="s">
        <v>1029</v>
      </c>
      <c r="BE99" s="652" t="s">
        <v>3749</v>
      </c>
      <c r="BF99" s="644"/>
      <c r="BG99" s="653">
        <v>40887</v>
      </c>
    </row>
    <row r="100" spans="36:59">
      <c r="AJ100" s="606" t="s">
        <v>171</v>
      </c>
      <c r="AK100" s="428" t="s">
        <v>3651</v>
      </c>
      <c r="AL100" s="633">
        <v>0.11</v>
      </c>
      <c r="AM100" s="606" t="s">
        <v>3369</v>
      </c>
      <c r="AN100" s="609">
        <v>41102</v>
      </c>
      <c r="BC100" s="644">
        <v>1169</v>
      </c>
      <c r="BD100" s="644" t="s">
        <v>13</v>
      </c>
      <c r="BE100" s="652" t="s">
        <v>3750</v>
      </c>
      <c r="BF100" s="644" t="s">
        <v>3751</v>
      </c>
      <c r="BG100" s="653">
        <v>41044</v>
      </c>
    </row>
    <row r="101" spans="36:59">
      <c r="AJ101" s="606" t="s">
        <v>171</v>
      </c>
      <c r="AK101" s="428" t="s">
        <v>3651</v>
      </c>
      <c r="AL101" s="633">
        <v>0.11</v>
      </c>
      <c r="AM101" s="606" t="s">
        <v>3382</v>
      </c>
      <c r="AN101" s="609">
        <v>41102</v>
      </c>
      <c r="BC101" s="644">
        <v>1170</v>
      </c>
      <c r="BD101" s="644" t="s">
        <v>143</v>
      </c>
      <c r="BE101" s="652" t="s">
        <v>69</v>
      </c>
      <c r="BF101" s="644" t="s">
        <v>3137</v>
      </c>
      <c r="BG101" s="653">
        <v>41061</v>
      </c>
    </row>
    <row r="102" spans="36:59">
      <c r="AJ102" s="606" t="s">
        <v>171</v>
      </c>
      <c r="AK102" s="646" t="s">
        <v>3834</v>
      </c>
      <c r="AL102" s="633">
        <v>0.19</v>
      </c>
      <c r="AM102" s="606" t="s">
        <v>3273</v>
      </c>
      <c r="AN102" s="609">
        <v>41102</v>
      </c>
      <c r="BC102" s="644">
        <v>1171</v>
      </c>
      <c r="BD102" s="644" t="s">
        <v>143</v>
      </c>
      <c r="BE102" s="652" t="s">
        <v>621</v>
      </c>
      <c r="BF102" s="644" t="s">
        <v>999</v>
      </c>
      <c r="BG102" s="653">
        <v>41061</v>
      </c>
    </row>
    <row r="103" spans="36:59">
      <c r="AJ103" s="606" t="s">
        <v>171</v>
      </c>
      <c r="AK103" s="646" t="s">
        <v>3834</v>
      </c>
      <c r="AL103" s="633">
        <v>0.88</v>
      </c>
      <c r="AM103" s="606" t="s">
        <v>3273</v>
      </c>
      <c r="AN103" s="609">
        <v>41102</v>
      </c>
      <c r="BC103" s="644">
        <v>1172</v>
      </c>
      <c r="BD103" s="644" t="s">
        <v>143</v>
      </c>
      <c r="BE103" s="652" t="s">
        <v>3752</v>
      </c>
      <c r="BF103" s="644"/>
      <c r="BG103" s="653">
        <v>41074</v>
      </c>
    </row>
    <row r="104" spans="36:59">
      <c r="AJ104" s="606" t="s">
        <v>3372</v>
      </c>
      <c r="AK104" s="657" t="s">
        <v>3835</v>
      </c>
      <c r="AL104" s="633">
        <v>0.19</v>
      </c>
      <c r="AM104" s="606" t="s">
        <v>3273</v>
      </c>
      <c r="AN104" s="609">
        <v>41102</v>
      </c>
      <c r="BC104" s="644">
        <v>1173</v>
      </c>
      <c r="BD104" s="644" t="s">
        <v>143</v>
      </c>
      <c r="BE104" s="652" t="s">
        <v>3753</v>
      </c>
      <c r="BF104" s="644" t="s">
        <v>3137</v>
      </c>
      <c r="BG104" s="653">
        <v>41074</v>
      </c>
    </row>
    <row r="105" spans="36:59">
      <c r="AJ105" s="606" t="s">
        <v>262</v>
      </c>
      <c r="AK105" s="429" t="s">
        <v>3631</v>
      </c>
      <c r="AL105" s="633">
        <v>0.53500000000000003</v>
      </c>
      <c r="AM105" s="606" t="s">
        <v>3376</v>
      </c>
      <c r="AN105" s="609">
        <v>41102</v>
      </c>
      <c r="BC105" s="644">
        <v>1174</v>
      </c>
      <c r="BD105" s="644" t="s">
        <v>1375</v>
      </c>
      <c r="BE105" s="652" t="s">
        <v>2959</v>
      </c>
      <c r="BF105" s="644" t="s">
        <v>3682</v>
      </c>
      <c r="BG105" s="653">
        <v>40911</v>
      </c>
    </row>
    <row r="106" spans="36:59">
      <c r="AJ106" s="606" t="s">
        <v>1122</v>
      </c>
      <c r="AK106" s="428" t="s">
        <v>3645</v>
      </c>
      <c r="AL106" s="633">
        <v>0.37</v>
      </c>
      <c r="AM106" s="606" t="s">
        <v>3375</v>
      </c>
      <c r="AN106" s="609">
        <v>41102</v>
      </c>
      <c r="BC106" s="644">
        <v>1175</v>
      </c>
      <c r="BD106" s="644" t="s">
        <v>1029</v>
      </c>
      <c r="BE106" s="652" t="s">
        <v>3749</v>
      </c>
      <c r="BF106" s="644"/>
      <c r="BG106" s="653">
        <v>41095</v>
      </c>
    </row>
    <row r="107" spans="36:59">
      <c r="AJ107" s="606" t="s">
        <v>114</v>
      </c>
      <c r="AK107" s="429" t="s">
        <v>2208</v>
      </c>
      <c r="AL107" s="633">
        <v>0.11</v>
      </c>
      <c r="AM107" s="606" t="s">
        <v>3370</v>
      </c>
      <c r="AN107" s="609">
        <v>41102</v>
      </c>
      <c r="BC107" s="644">
        <v>1176</v>
      </c>
      <c r="BD107" s="644" t="s">
        <v>3028</v>
      </c>
      <c r="BE107" s="652" t="s">
        <v>1898</v>
      </c>
      <c r="BF107" s="612" t="s">
        <v>1899</v>
      </c>
      <c r="BG107" s="653">
        <v>41094</v>
      </c>
    </row>
    <row r="108" spans="36:59">
      <c r="AJ108" s="606" t="s">
        <v>175</v>
      </c>
      <c r="AK108" s="657" t="s">
        <v>3840</v>
      </c>
      <c r="AL108" s="633">
        <v>0.33</v>
      </c>
      <c r="AM108" s="606" t="s">
        <v>3380</v>
      </c>
      <c r="AN108" s="609">
        <v>41102</v>
      </c>
      <c r="BC108" s="644">
        <v>1177</v>
      </c>
      <c r="BD108" s="644" t="s">
        <v>20</v>
      </c>
      <c r="BE108" s="652" t="s">
        <v>2766</v>
      </c>
      <c r="BF108" s="644" t="s">
        <v>2767</v>
      </c>
      <c r="BG108" s="653">
        <v>41094</v>
      </c>
    </row>
    <row r="109" spans="36:59">
      <c r="AJ109" s="606" t="s">
        <v>30</v>
      </c>
      <c r="AK109" s="429" t="s">
        <v>3621</v>
      </c>
      <c r="AL109" s="633">
        <v>7.3</v>
      </c>
      <c r="AM109" s="606" t="s">
        <v>3273</v>
      </c>
      <c r="AN109" s="609">
        <v>41103</v>
      </c>
      <c r="BC109" s="644">
        <v>1178</v>
      </c>
      <c r="BD109" s="644" t="s">
        <v>171</v>
      </c>
      <c r="BE109" s="652" t="s">
        <v>776</v>
      </c>
      <c r="BF109" s="644" t="s">
        <v>1126</v>
      </c>
      <c r="BG109" s="653">
        <v>41094</v>
      </c>
    </row>
    <row r="110" spans="36:59">
      <c r="AJ110" s="606" t="s">
        <v>128</v>
      </c>
      <c r="AK110" s="607" t="s">
        <v>2209</v>
      </c>
      <c r="AL110" s="633">
        <v>14.775</v>
      </c>
      <c r="AM110" s="606" t="s">
        <v>3396</v>
      </c>
      <c r="AN110" s="609">
        <v>41103</v>
      </c>
      <c r="BC110" s="644">
        <v>1179</v>
      </c>
      <c r="BD110" s="644" t="s">
        <v>123</v>
      </c>
      <c r="BE110" s="652" t="s">
        <v>798</v>
      </c>
      <c r="BF110" s="644" t="s">
        <v>799</v>
      </c>
      <c r="BG110" s="653">
        <v>41094</v>
      </c>
    </row>
    <row r="111" spans="36:59">
      <c r="AJ111" s="606" t="s">
        <v>128</v>
      </c>
      <c r="AK111" s="607" t="s">
        <v>2209</v>
      </c>
      <c r="AL111" s="633">
        <v>4.5</v>
      </c>
      <c r="AM111" s="606" t="s">
        <v>3401</v>
      </c>
      <c r="AN111" s="609">
        <v>41103</v>
      </c>
      <c r="BC111" s="644">
        <v>1180</v>
      </c>
      <c r="BD111" s="644" t="s">
        <v>262</v>
      </c>
      <c r="BE111" s="652" t="s">
        <v>2211</v>
      </c>
      <c r="BF111" s="612" t="s">
        <v>3754</v>
      </c>
      <c r="BG111" s="653">
        <v>41092</v>
      </c>
    </row>
    <row r="112" spans="36:59">
      <c r="AJ112" s="606" t="s">
        <v>128</v>
      </c>
      <c r="AK112" s="607" t="s">
        <v>2209</v>
      </c>
      <c r="AL112" s="633"/>
      <c r="AM112" s="606" t="s">
        <v>3273</v>
      </c>
      <c r="AN112" s="609">
        <v>41103</v>
      </c>
      <c r="BC112" s="644">
        <v>1181</v>
      </c>
      <c r="BD112" s="644" t="s">
        <v>285</v>
      </c>
      <c r="BE112" s="652" t="s">
        <v>1450</v>
      </c>
      <c r="BF112" s="655" t="s">
        <v>3755</v>
      </c>
      <c r="BG112" s="653">
        <v>41095</v>
      </c>
    </row>
    <row r="113" spans="36:59">
      <c r="AJ113" s="606" t="s">
        <v>763</v>
      </c>
      <c r="AK113" s="428" t="s">
        <v>3634</v>
      </c>
      <c r="AL113" s="633">
        <v>0.9</v>
      </c>
      <c r="AM113" s="606" t="s">
        <v>3273</v>
      </c>
      <c r="AN113" s="609">
        <v>41103</v>
      </c>
      <c r="BC113" s="644">
        <v>1182</v>
      </c>
      <c r="BD113" s="644" t="s">
        <v>763</v>
      </c>
      <c r="BE113" s="652" t="s">
        <v>3756</v>
      </c>
      <c r="BF113" s="644"/>
      <c r="BG113" s="653">
        <v>41095</v>
      </c>
    </row>
    <row r="114" spans="36:59">
      <c r="AJ114" s="606" t="s">
        <v>273</v>
      </c>
      <c r="AK114" s="606" t="s">
        <v>3402</v>
      </c>
      <c r="AL114" s="633">
        <v>0.17899999999999999</v>
      </c>
      <c r="AM114" s="606" t="s">
        <v>3403</v>
      </c>
      <c r="AN114" s="609">
        <v>41103</v>
      </c>
      <c r="BC114" s="644">
        <v>1183</v>
      </c>
      <c r="BD114" s="644" t="s">
        <v>813</v>
      </c>
      <c r="BE114" s="652" t="s">
        <v>814</v>
      </c>
      <c r="BF114" s="644" t="s">
        <v>815</v>
      </c>
      <c r="BG114" s="653">
        <v>41096</v>
      </c>
    </row>
    <row r="115" spans="36:59">
      <c r="AJ115" s="606" t="s">
        <v>28</v>
      </c>
      <c r="AK115" s="606" t="s">
        <v>3618</v>
      </c>
      <c r="AL115" s="633">
        <v>0.214</v>
      </c>
      <c r="AM115" s="606" t="s">
        <v>3399</v>
      </c>
      <c r="AN115" s="609">
        <v>41103</v>
      </c>
      <c r="BC115" s="644">
        <v>1184</v>
      </c>
      <c r="BD115" s="644" t="s">
        <v>764</v>
      </c>
      <c r="BE115" s="652" t="s">
        <v>3757</v>
      </c>
      <c r="BF115" s="644" t="s">
        <v>3758</v>
      </c>
      <c r="BG115" s="653">
        <v>41034</v>
      </c>
    </row>
    <row r="116" spans="36:59">
      <c r="AJ116" s="606" t="s">
        <v>28</v>
      </c>
      <c r="AK116" s="428" t="s">
        <v>3388</v>
      </c>
      <c r="AL116" s="633">
        <v>0.61499999999999999</v>
      </c>
      <c r="AM116" s="606" t="s">
        <v>3394</v>
      </c>
      <c r="AN116" s="609">
        <v>41103</v>
      </c>
      <c r="BC116" s="644">
        <v>1185</v>
      </c>
      <c r="BD116" s="644" t="s">
        <v>3759</v>
      </c>
      <c r="BE116" s="652" t="s">
        <v>3756</v>
      </c>
      <c r="BF116" s="644"/>
      <c r="BG116" s="653">
        <v>41034</v>
      </c>
    </row>
    <row r="117" spans="36:59">
      <c r="AJ117" s="606" t="s">
        <v>28</v>
      </c>
      <c r="AK117" s="607" t="s">
        <v>3311</v>
      </c>
      <c r="AL117" s="633">
        <v>0.16500000000000001</v>
      </c>
      <c r="AM117" s="606" t="s">
        <v>3273</v>
      </c>
      <c r="AN117" s="609">
        <v>41103</v>
      </c>
      <c r="BC117" s="644">
        <v>1186</v>
      </c>
      <c r="BD117" s="644" t="s">
        <v>764</v>
      </c>
      <c r="BE117" s="652" t="s">
        <v>1873</v>
      </c>
      <c r="BF117" s="644" t="s">
        <v>3760</v>
      </c>
      <c r="BG117" s="653">
        <v>41047</v>
      </c>
    </row>
    <row r="118" spans="36:59">
      <c r="AJ118" s="606" t="s">
        <v>28</v>
      </c>
      <c r="AK118" s="607" t="s">
        <v>3317</v>
      </c>
      <c r="AL118" s="641">
        <v>8.6999999999999994E-2</v>
      </c>
      <c r="AM118" s="606" t="s">
        <v>3400</v>
      </c>
      <c r="AN118" s="609">
        <v>41103</v>
      </c>
      <c r="BC118" s="644">
        <v>1187</v>
      </c>
      <c r="BD118" s="644" t="s">
        <v>24</v>
      </c>
      <c r="BE118" s="652" t="s">
        <v>1968</v>
      </c>
      <c r="BF118" s="644" t="s">
        <v>1969</v>
      </c>
      <c r="BG118" s="653">
        <v>41092</v>
      </c>
    </row>
    <row r="119" spans="36:59">
      <c r="AJ119" s="606" t="s">
        <v>28</v>
      </c>
      <c r="AK119" s="656" t="s">
        <v>3830</v>
      </c>
      <c r="AL119" s="642">
        <v>0.65</v>
      </c>
      <c r="AM119" s="606" t="s">
        <v>3395</v>
      </c>
      <c r="AN119" s="609">
        <v>41103</v>
      </c>
      <c r="BC119" s="644">
        <v>1188</v>
      </c>
      <c r="BD119" s="644" t="s">
        <v>218</v>
      </c>
      <c r="BE119" s="652" t="s">
        <v>3735</v>
      </c>
      <c r="BF119" s="644" t="s">
        <v>3736</v>
      </c>
      <c r="BG119" s="653">
        <v>41092</v>
      </c>
    </row>
    <row r="120" spans="36:59" ht="14.45" customHeight="1">
      <c r="AJ120" s="606" t="s">
        <v>28</v>
      </c>
      <c r="AK120" s="606" t="s">
        <v>3639</v>
      </c>
      <c r="AL120" s="633">
        <v>0.55500000000000005</v>
      </c>
      <c r="AM120" s="606" t="s">
        <v>3393</v>
      </c>
      <c r="AN120" s="609">
        <v>41103</v>
      </c>
      <c r="BC120" s="644">
        <v>1189</v>
      </c>
      <c r="BD120" s="644" t="s">
        <v>1410</v>
      </c>
      <c r="BE120" s="652" t="s">
        <v>1411</v>
      </c>
      <c r="BF120" s="644" t="s">
        <v>3738</v>
      </c>
      <c r="BG120" s="653">
        <v>41092</v>
      </c>
    </row>
    <row r="121" spans="36:59">
      <c r="AJ121" s="606" t="s">
        <v>3358</v>
      </c>
      <c r="AK121" s="606" t="s">
        <v>3359</v>
      </c>
      <c r="AL121" s="633">
        <v>0.48499999999999999</v>
      </c>
      <c r="AM121" s="606" t="s">
        <v>3273</v>
      </c>
      <c r="AN121" s="609">
        <v>41103</v>
      </c>
      <c r="BC121" s="644">
        <v>1190</v>
      </c>
      <c r="BD121" s="644" t="s">
        <v>1564</v>
      </c>
      <c r="BE121" s="652" t="s">
        <v>3737</v>
      </c>
      <c r="BF121" s="644" t="s">
        <v>2021</v>
      </c>
      <c r="BG121" s="653">
        <v>41092</v>
      </c>
    </row>
    <row r="122" spans="36:59">
      <c r="AJ122" s="606" t="s">
        <v>171</v>
      </c>
      <c r="AK122" s="658" t="s">
        <v>3833</v>
      </c>
      <c r="AL122" s="641">
        <v>0.115</v>
      </c>
      <c r="AM122" s="606" t="s">
        <v>3391</v>
      </c>
      <c r="AN122" s="609">
        <v>41103</v>
      </c>
      <c r="BC122" s="644">
        <v>1191</v>
      </c>
      <c r="BD122" s="644" t="s">
        <v>181</v>
      </c>
      <c r="BE122" s="652" t="s">
        <v>3762</v>
      </c>
      <c r="BF122" s="655" t="s">
        <v>1039</v>
      </c>
      <c r="BG122" s="653">
        <v>41104</v>
      </c>
    </row>
    <row r="123" spans="36:59">
      <c r="AJ123" s="606" t="s">
        <v>114</v>
      </c>
      <c r="AK123" s="429" t="s">
        <v>2208</v>
      </c>
      <c r="AL123" s="642">
        <v>0.375</v>
      </c>
      <c r="AM123" s="606" t="s">
        <v>3392</v>
      </c>
      <c r="AN123" s="609">
        <v>41103</v>
      </c>
      <c r="BC123" s="644">
        <v>1192</v>
      </c>
      <c r="BD123" s="644" t="s">
        <v>175</v>
      </c>
      <c r="BE123" s="652" t="s">
        <v>3763</v>
      </c>
      <c r="BF123" s="644"/>
      <c r="BG123" s="653">
        <v>41095</v>
      </c>
    </row>
    <row r="124" spans="36:59">
      <c r="AJ124" s="606" t="s">
        <v>114</v>
      </c>
      <c r="AK124" s="429" t="s">
        <v>2208</v>
      </c>
      <c r="AL124" s="633">
        <v>0.375</v>
      </c>
      <c r="AM124" s="606" t="s">
        <v>3397</v>
      </c>
      <c r="AN124" s="609">
        <v>41103</v>
      </c>
      <c r="BC124" s="644">
        <v>1193</v>
      </c>
      <c r="BD124" s="644" t="s">
        <v>763</v>
      </c>
      <c r="BE124" s="652" t="s">
        <v>3756</v>
      </c>
      <c r="BF124" s="644"/>
      <c r="BG124" s="653">
        <v>41095</v>
      </c>
    </row>
    <row r="125" spans="36:59">
      <c r="AJ125" s="606" t="s">
        <v>114</v>
      </c>
      <c r="AK125" s="429" t="s">
        <v>2208</v>
      </c>
      <c r="AL125" s="633"/>
      <c r="AM125" s="606" t="s">
        <v>3398</v>
      </c>
      <c r="AN125" s="609">
        <v>41103</v>
      </c>
      <c r="BC125" s="644">
        <v>1194</v>
      </c>
      <c r="BD125" s="644" t="s">
        <v>20</v>
      </c>
      <c r="BE125" s="652" t="s">
        <v>1157</v>
      </c>
      <c r="BF125" s="644" t="s">
        <v>1158</v>
      </c>
      <c r="BG125" s="653">
        <v>41092</v>
      </c>
    </row>
    <row r="126" spans="36:59">
      <c r="AJ126" s="662" t="s">
        <v>30</v>
      </c>
      <c r="AK126" s="666" t="s">
        <v>3824</v>
      </c>
      <c r="AL126" s="665">
        <v>6</v>
      </c>
      <c r="AM126" s="662" t="s">
        <v>3410</v>
      </c>
      <c r="AN126" s="664">
        <v>41104</v>
      </c>
      <c r="BC126" s="644">
        <v>1195</v>
      </c>
      <c r="BD126" s="644" t="s">
        <v>763</v>
      </c>
      <c r="BE126" s="652" t="s">
        <v>3756</v>
      </c>
      <c r="BF126" s="644"/>
      <c r="BG126" s="653">
        <v>41092</v>
      </c>
    </row>
    <row r="127" spans="36:59">
      <c r="AJ127" s="606" t="s">
        <v>171</v>
      </c>
      <c r="AK127" s="606" t="s">
        <v>3607</v>
      </c>
      <c r="AL127" s="633"/>
      <c r="AM127" s="606" t="s">
        <v>3420</v>
      </c>
      <c r="AN127" s="609">
        <v>41104</v>
      </c>
      <c r="BC127" s="644">
        <v>1196</v>
      </c>
      <c r="BD127" s="644" t="s">
        <v>3372</v>
      </c>
      <c r="BE127" s="652" t="s">
        <v>3373</v>
      </c>
      <c r="BF127" s="644"/>
      <c r="BG127" s="653">
        <v>41097</v>
      </c>
    </row>
    <row r="128" spans="36:59">
      <c r="AJ128" s="606" t="s">
        <v>171</v>
      </c>
      <c r="AK128" s="606" t="s">
        <v>3607</v>
      </c>
      <c r="AL128" s="633"/>
      <c r="AM128" s="606" t="s">
        <v>3421</v>
      </c>
      <c r="AN128" s="609">
        <v>41104</v>
      </c>
      <c r="BC128" s="644">
        <v>1197</v>
      </c>
      <c r="BD128" s="644" t="s">
        <v>143</v>
      </c>
      <c r="BE128" s="652" t="s">
        <v>305</v>
      </c>
      <c r="BF128" s="644" t="s">
        <v>3764</v>
      </c>
      <c r="BG128" s="653">
        <v>41097</v>
      </c>
    </row>
    <row r="129" spans="36:59">
      <c r="AJ129" s="606" t="s">
        <v>171</v>
      </c>
      <c r="AK129" s="606" t="s">
        <v>3607</v>
      </c>
      <c r="AL129" s="633"/>
      <c r="AM129" s="606" t="s">
        <v>3422</v>
      </c>
      <c r="AN129" s="609">
        <v>41104</v>
      </c>
      <c r="BC129" s="644">
        <v>1198</v>
      </c>
      <c r="BD129" s="644" t="s">
        <v>143</v>
      </c>
      <c r="BE129" s="652" t="s">
        <v>3765</v>
      </c>
      <c r="BF129" s="644"/>
      <c r="BG129" s="653">
        <v>41095</v>
      </c>
    </row>
    <row r="130" spans="36:59">
      <c r="AJ130" s="606" t="s">
        <v>128</v>
      </c>
      <c r="AK130" s="607" t="s">
        <v>2209</v>
      </c>
      <c r="AL130" s="633">
        <v>3</v>
      </c>
      <c r="AM130" s="606" t="s">
        <v>3273</v>
      </c>
      <c r="AN130" s="609">
        <v>41104</v>
      </c>
      <c r="BC130" s="644">
        <v>1199</v>
      </c>
      <c r="BD130" s="644" t="s">
        <v>196</v>
      </c>
      <c r="BE130" s="652" t="s">
        <v>3766</v>
      </c>
      <c r="BF130" s="655" t="s">
        <v>3767</v>
      </c>
      <c r="BG130" s="653">
        <v>41093</v>
      </c>
    </row>
    <row r="131" spans="36:59">
      <c r="AJ131" s="662" t="s">
        <v>3407</v>
      </c>
      <c r="AK131" s="662" t="s">
        <v>3627</v>
      </c>
      <c r="AL131" s="665">
        <v>6.5</v>
      </c>
      <c r="AM131" s="662" t="s">
        <v>3408</v>
      </c>
      <c r="AN131" s="664">
        <v>41104</v>
      </c>
      <c r="BC131" s="644">
        <v>1200</v>
      </c>
      <c r="BD131" s="644" t="s">
        <v>3768</v>
      </c>
      <c r="BE131" s="652" t="s">
        <v>3769</v>
      </c>
      <c r="BF131" s="644" t="s">
        <v>3770</v>
      </c>
      <c r="BG131" s="653">
        <v>41097</v>
      </c>
    </row>
    <row r="132" spans="36:59">
      <c r="AJ132" s="606" t="s">
        <v>1145</v>
      </c>
      <c r="AK132" s="656" t="s">
        <v>3827</v>
      </c>
      <c r="AL132" s="633">
        <v>0.73699999999999999</v>
      </c>
      <c r="AM132" s="606" t="s">
        <v>3405</v>
      </c>
      <c r="AN132" s="609">
        <v>41104</v>
      </c>
      <c r="BC132" s="644">
        <v>1201</v>
      </c>
      <c r="BD132" s="644" t="s">
        <v>171</v>
      </c>
      <c r="BE132" s="652" t="s">
        <v>407</v>
      </c>
      <c r="BF132" s="644" t="s">
        <v>2965</v>
      </c>
      <c r="BG132" s="653">
        <v>41093</v>
      </c>
    </row>
    <row r="133" spans="36:59">
      <c r="AJ133" s="606" t="s">
        <v>28</v>
      </c>
      <c r="AK133" s="645" t="s">
        <v>3620</v>
      </c>
      <c r="AL133" s="633">
        <v>1.2</v>
      </c>
      <c r="AM133" s="606" t="s">
        <v>3409</v>
      </c>
      <c r="AN133" s="609">
        <v>41104</v>
      </c>
      <c r="BC133" s="644">
        <v>1202</v>
      </c>
      <c r="BD133" s="644" t="s">
        <v>3772</v>
      </c>
      <c r="BE133" s="652" t="s">
        <v>1976</v>
      </c>
      <c r="BF133" s="644" t="s">
        <v>1124</v>
      </c>
      <c r="BG133" s="653">
        <v>41093</v>
      </c>
    </row>
    <row r="134" spans="36:59">
      <c r="AJ134" s="662" t="s">
        <v>28</v>
      </c>
      <c r="AK134" s="662" t="s">
        <v>3388</v>
      </c>
      <c r="AL134" s="665">
        <v>0.5</v>
      </c>
      <c r="AM134" s="662" t="s">
        <v>3411</v>
      </c>
      <c r="AN134" s="664">
        <v>41104</v>
      </c>
      <c r="BC134" s="644">
        <v>1203</v>
      </c>
      <c r="BD134" s="644" t="s">
        <v>143</v>
      </c>
      <c r="BE134" s="652" t="s">
        <v>3773</v>
      </c>
      <c r="BF134" s="644" t="s">
        <v>3137</v>
      </c>
      <c r="BG134" s="653">
        <v>41102</v>
      </c>
    </row>
    <row r="135" spans="36:59">
      <c r="AJ135" s="606" t="s">
        <v>28</v>
      </c>
      <c r="AK135" s="607" t="s">
        <v>3317</v>
      </c>
      <c r="AL135" s="641">
        <v>7.3999999999999996E-2</v>
      </c>
      <c r="AM135" s="606" t="s">
        <v>3273</v>
      </c>
      <c r="AN135" s="609">
        <v>41104</v>
      </c>
      <c r="BC135" s="644">
        <v>1204</v>
      </c>
      <c r="BD135" s="644" t="s">
        <v>143</v>
      </c>
      <c r="BE135" s="652" t="s">
        <v>2977</v>
      </c>
      <c r="BF135" s="644" t="s">
        <v>2978</v>
      </c>
      <c r="BG135" s="653">
        <v>41102</v>
      </c>
    </row>
    <row r="136" spans="36:59">
      <c r="AJ136" s="662" t="s">
        <v>28</v>
      </c>
      <c r="AK136" s="662" t="s">
        <v>3637</v>
      </c>
      <c r="AL136" s="663">
        <v>3.56</v>
      </c>
      <c r="AM136" s="662" t="s">
        <v>3413</v>
      </c>
      <c r="AN136" s="664">
        <v>41104</v>
      </c>
      <c r="BC136" s="644">
        <v>1205</v>
      </c>
      <c r="BD136" s="644" t="s">
        <v>2914</v>
      </c>
      <c r="BE136" s="652" t="s">
        <v>2915</v>
      </c>
      <c r="BF136" s="644" t="s">
        <v>3774</v>
      </c>
      <c r="BG136" s="653">
        <v>41098</v>
      </c>
    </row>
    <row r="137" spans="36:59">
      <c r="AJ137" s="606" t="s">
        <v>28</v>
      </c>
      <c r="AK137" s="656" t="s">
        <v>3830</v>
      </c>
      <c r="AL137" s="633">
        <v>1.7</v>
      </c>
      <c r="AM137" s="606" t="s">
        <v>3404</v>
      </c>
      <c r="AN137" s="609">
        <v>41104</v>
      </c>
      <c r="BC137" s="644">
        <v>1206</v>
      </c>
      <c r="BD137" s="644" t="s">
        <v>143</v>
      </c>
      <c r="BE137" s="652" t="s">
        <v>1706</v>
      </c>
      <c r="BF137" s="644" t="s">
        <v>3775</v>
      </c>
      <c r="BG137" s="653">
        <v>41102</v>
      </c>
    </row>
    <row r="138" spans="36:59">
      <c r="AJ138" s="606" t="s">
        <v>2041</v>
      </c>
      <c r="AK138" s="656" t="s">
        <v>3830</v>
      </c>
      <c r="AL138" s="641">
        <v>1.9</v>
      </c>
      <c r="AM138" s="606" t="s">
        <v>3418</v>
      </c>
      <c r="AN138" s="609">
        <v>41104</v>
      </c>
      <c r="BC138" s="644">
        <v>1207</v>
      </c>
      <c r="BD138" s="644" t="s">
        <v>143</v>
      </c>
      <c r="BE138" s="652" t="s">
        <v>1707</v>
      </c>
      <c r="BF138" s="644" t="s">
        <v>1004</v>
      </c>
      <c r="BG138" s="653">
        <v>41102</v>
      </c>
    </row>
    <row r="139" spans="36:59">
      <c r="AJ139" s="662" t="s">
        <v>28</v>
      </c>
      <c r="AK139" s="662" t="s">
        <v>3638</v>
      </c>
      <c r="AL139" s="663">
        <v>5</v>
      </c>
      <c r="AM139" s="662" t="s">
        <v>3412</v>
      </c>
      <c r="AN139" s="664">
        <v>41104</v>
      </c>
      <c r="BC139" s="644">
        <v>1208</v>
      </c>
      <c r="BD139" s="644" t="s">
        <v>1941</v>
      </c>
      <c r="BE139" s="652" t="s">
        <v>3777</v>
      </c>
      <c r="BF139" s="644" t="s">
        <v>3778</v>
      </c>
      <c r="BG139" s="653">
        <v>41102</v>
      </c>
    </row>
    <row r="140" spans="36:59">
      <c r="AJ140" s="606" t="s">
        <v>28</v>
      </c>
      <c r="AK140" s="606" t="s">
        <v>3639</v>
      </c>
      <c r="AL140" s="633">
        <v>1</v>
      </c>
      <c r="AM140" s="606" t="s">
        <v>3414</v>
      </c>
      <c r="AN140" s="609">
        <v>41104</v>
      </c>
      <c r="BC140" s="644">
        <v>1209</v>
      </c>
      <c r="BD140" s="644" t="s">
        <v>171</v>
      </c>
      <c r="BE140" s="652" t="s">
        <v>783</v>
      </c>
      <c r="BF140" s="644" t="s">
        <v>3779</v>
      </c>
      <c r="BG140" s="653">
        <v>41102</v>
      </c>
    </row>
    <row r="141" spans="36:59">
      <c r="AJ141" s="606" t="s">
        <v>28</v>
      </c>
      <c r="AK141" s="606" t="s">
        <v>3639</v>
      </c>
      <c r="AL141" s="633"/>
      <c r="AM141" s="606" t="s">
        <v>3415</v>
      </c>
      <c r="AN141" s="609">
        <v>41104</v>
      </c>
      <c r="BC141" s="644">
        <v>1210</v>
      </c>
      <c r="BD141" s="644" t="s">
        <v>171</v>
      </c>
      <c r="BE141" s="652" t="s">
        <v>407</v>
      </c>
      <c r="BF141" s="644" t="s">
        <v>2965</v>
      </c>
      <c r="BG141" s="644" t="s">
        <v>3780</v>
      </c>
    </row>
    <row r="142" spans="36:59" ht="15">
      <c r="AJ142" s="606" t="s">
        <v>28</v>
      </c>
      <c r="AK142" s="428" t="s">
        <v>3645</v>
      </c>
      <c r="AL142" s="633">
        <v>0.27</v>
      </c>
      <c r="AM142" s="606" t="s">
        <v>3416</v>
      </c>
      <c r="AN142" s="609">
        <v>41104</v>
      </c>
      <c r="AP142" s="26"/>
      <c r="AQ142" s="637"/>
      <c r="BC142" s="644">
        <v>1211</v>
      </c>
      <c r="BD142" s="644" t="s">
        <v>273</v>
      </c>
      <c r="BE142" s="652" t="s">
        <v>1905</v>
      </c>
      <c r="BF142" s="644" t="s">
        <v>3781</v>
      </c>
      <c r="BG142" s="653">
        <v>41103</v>
      </c>
    </row>
    <row r="143" spans="36:59" ht="14.45" customHeight="1">
      <c r="AJ143" s="606" t="s">
        <v>130</v>
      </c>
      <c r="AK143" s="607" t="s">
        <v>3314</v>
      </c>
      <c r="AL143" s="633">
        <v>0.51500000000000001</v>
      </c>
      <c r="AM143" s="606" t="s">
        <v>3273</v>
      </c>
      <c r="AN143" s="609">
        <v>41104</v>
      </c>
      <c r="AP143" s="26"/>
      <c r="AQ143" s="637"/>
      <c r="BC143" s="644">
        <v>1212</v>
      </c>
      <c r="BD143" s="644" t="s">
        <v>613</v>
      </c>
      <c r="BE143" s="652" t="s">
        <v>826</v>
      </c>
      <c r="BF143" s="644" t="s">
        <v>827</v>
      </c>
      <c r="BG143" s="653">
        <v>41103</v>
      </c>
    </row>
    <row r="144" spans="36:59" ht="15">
      <c r="AJ144" s="662" t="s">
        <v>196</v>
      </c>
      <c r="AK144" s="667" t="s">
        <v>3310</v>
      </c>
      <c r="AL144" s="665">
        <v>10</v>
      </c>
      <c r="AM144" s="662" t="s">
        <v>3406</v>
      </c>
      <c r="AN144" s="664">
        <v>41104</v>
      </c>
      <c r="AP144" s="26"/>
      <c r="AQ144" s="637"/>
      <c r="BC144" s="644">
        <v>1213</v>
      </c>
      <c r="BD144" s="644" t="s">
        <v>3772</v>
      </c>
      <c r="BE144" s="652" t="s">
        <v>1860</v>
      </c>
      <c r="BF144" s="644" t="s">
        <v>1545</v>
      </c>
      <c r="BG144" s="653">
        <v>41097</v>
      </c>
    </row>
    <row r="145" spans="36:59" ht="15">
      <c r="AJ145" s="606" t="s">
        <v>171</v>
      </c>
      <c r="AK145" s="606" t="s">
        <v>3607</v>
      </c>
      <c r="AL145" s="641">
        <v>14.5</v>
      </c>
      <c r="AM145" s="606" t="s">
        <v>3419</v>
      </c>
      <c r="AN145" s="609">
        <v>41104</v>
      </c>
      <c r="AP145" s="26"/>
      <c r="AQ145" s="637"/>
      <c r="BC145" s="644">
        <v>1214</v>
      </c>
      <c r="BD145" s="644" t="s">
        <v>196</v>
      </c>
      <c r="BE145" s="652" t="s">
        <v>3766</v>
      </c>
      <c r="BF145" s="644" t="s">
        <v>3767</v>
      </c>
      <c r="BG145" s="653">
        <v>41100</v>
      </c>
    </row>
    <row r="146" spans="36:59">
      <c r="AJ146" s="606" t="s">
        <v>1122</v>
      </c>
      <c r="AK146" s="656" t="s">
        <v>3838</v>
      </c>
      <c r="AL146" s="643">
        <v>9</v>
      </c>
      <c r="AM146" s="606" t="s">
        <v>3273</v>
      </c>
      <c r="AN146" s="609">
        <v>41104</v>
      </c>
      <c r="BC146" s="644">
        <v>1215</v>
      </c>
      <c r="BD146" s="644" t="s">
        <v>171</v>
      </c>
      <c r="BE146" s="652" t="s">
        <v>776</v>
      </c>
      <c r="BF146" s="644" t="s">
        <v>1126</v>
      </c>
      <c r="BG146" s="653">
        <v>41098</v>
      </c>
    </row>
    <row r="147" spans="36:59">
      <c r="AJ147" s="606" t="s">
        <v>114</v>
      </c>
      <c r="AK147" s="429" t="s">
        <v>2208</v>
      </c>
      <c r="AL147" s="643">
        <v>0.20499999999999999</v>
      </c>
      <c r="AM147" s="606" t="s">
        <v>3273</v>
      </c>
      <c r="AN147" s="609">
        <v>41104</v>
      </c>
      <c r="BC147" s="644">
        <v>1216</v>
      </c>
      <c r="BD147" s="644" t="s">
        <v>11</v>
      </c>
      <c r="BE147" s="652" t="s">
        <v>2088</v>
      </c>
      <c r="BF147" s="644" t="s">
        <v>2087</v>
      </c>
      <c r="BG147" s="653">
        <v>41099</v>
      </c>
    </row>
    <row r="148" spans="36:59">
      <c r="AJ148" s="606" t="s">
        <v>114</v>
      </c>
      <c r="AK148" s="429" t="s">
        <v>2208</v>
      </c>
      <c r="AL148" s="642"/>
      <c r="AM148" s="606" t="s">
        <v>3417</v>
      </c>
      <c r="AN148" s="609">
        <v>41104</v>
      </c>
      <c r="BC148" s="644">
        <v>1217</v>
      </c>
      <c r="BD148" s="644" t="s">
        <v>764</v>
      </c>
      <c r="BE148" s="652" t="s">
        <v>3757</v>
      </c>
      <c r="BF148" s="644" t="s">
        <v>3758</v>
      </c>
      <c r="BG148" s="653">
        <v>41097</v>
      </c>
    </row>
    <row r="149" spans="36:59">
      <c r="AJ149" s="606" t="s">
        <v>1145</v>
      </c>
      <c r="AK149" s="656" t="s">
        <v>3827</v>
      </c>
      <c r="AL149" s="633">
        <v>6.5</v>
      </c>
      <c r="AM149" s="606" t="s">
        <v>3405</v>
      </c>
      <c r="AN149" s="609">
        <v>41105</v>
      </c>
      <c r="BC149" s="644">
        <v>1218</v>
      </c>
      <c r="BD149" s="644" t="s">
        <v>143</v>
      </c>
      <c r="BE149" s="652" t="s">
        <v>3782</v>
      </c>
      <c r="BF149" s="644" t="s">
        <v>3137</v>
      </c>
      <c r="BG149" s="653">
        <v>41096</v>
      </c>
    </row>
    <row r="150" spans="36:59" ht="14.45" customHeight="1">
      <c r="AJ150" s="606" t="s">
        <v>128</v>
      </c>
      <c r="AK150" s="607" t="s">
        <v>2209</v>
      </c>
      <c r="AL150" s="641">
        <v>1.23</v>
      </c>
      <c r="AM150" s="606" t="s">
        <v>3430</v>
      </c>
      <c r="AN150" s="609">
        <v>41106</v>
      </c>
      <c r="BC150" s="644">
        <v>1219</v>
      </c>
      <c r="BD150" s="644" t="s">
        <v>3772</v>
      </c>
      <c r="BE150" s="652" t="s">
        <v>1977</v>
      </c>
      <c r="BF150" s="644" t="s">
        <v>1978</v>
      </c>
      <c r="BG150" s="653">
        <v>41096</v>
      </c>
    </row>
    <row r="151" spans="36:59">
      <c r="AJ151" s="606" t="s">
        <v>128</v>
      </c>
      <c r="AK151" s="607" t="s">
        <v>2209</v>
      </c>
      <c r="AL151" s="642">
        <v>0.5</v>
      </c>
      <c r="AM151" s="606" t="s">
        <v>3430</v>
      </c>
      <c r="AN151" s="609">
        <v>41106</v>
      </c>
      <c r="BC151" s="644">
        <v>1220</v>
      </c>
      <c r="BD151" s="644" t="s">
        <v>1122</v>
      </c>
      <c r="BE151" s="652" t="s">
        <v>3606</v>
      </c>
      <c r="BF151" s="644" t="s">
        <v>3784</v>
      </c>
      <c r="BG151" s="653">
        <v>41093</v>
      </c>
    </row>
    <row r="152" spans="36:59">
      <c r="AJ152" s="662" t="s">
        <v>763</v>
      </c>
      <c r="AK152" s="662" t="s">
        <v>3642</v>
      </c>
      <c r="AL152" s="665">
        <v>2.56</v>
      </c>
      <c r="AM152" s="662" t="s">
        <v>3432</v>
      </c>
      <c r="AN152" s="664">
        <v>41106</v>
      </c>
      <c r="BC152" s="644">
        <v>1221</v>
      </c>
      <c r="BD152" s="644" t="s">
        <v>30</v>
      </c>
      <c r="BE152" s="652" t="s">
        <v>1136</v>
      </c>
      <c r="BF152" s="644" t="s">
        <v>1732</v>
      </c>
      <c r="BG152" s="653">
        <v>41097</v>
      </c>
    </row>
    <row r="153" spans="36:59">
      <c r="AJ153" s="662" t="s">
        <v>226</v>
      </c>
      <c r="AK153" s="662" t="s">
        <v>3627</v>
      </c>
      <c r="AL153" s="665">
        <v>0.34</v>
      </c>
      <c r="AM153" s="662" t="s">
        <v>3433</v>
      </c>
      <c r="AN153" s="664">
        <v>41106</v>
      </c>
      <c r="BC153" s="644">
        <v>1222</v>
      </c>
      <c r="BD153" s="644" t="s">
        <v>764</v>
      </c>
      <c r="BE153" s="652" t="s">
        <v>1873</v>
      </c>
      <c r="BF153" s="644" t="s">
        <v>3760</v>
      </c>
      <c r="BG153" s="653">
        <v>41097</v>
      </c>
    </row>
    <row r="154" spans="36:59">
      <c r="AJ154" s="606" t="s">
        <v>1145</v>
      </c>
      <c r="AK154" s="656" t="s">
        <v>3827</v>
      </c>
      <c r="AL154" s="633">
        <v>2.6</v>
      </c>
      <c r="AM154" s="606" t="s">
        <v>3405</v>
      </c>
      <c r="AN154" s="609">
        <v>41106</v>
      </c>
      <c r="BC154" s="644">
        <v>1223</v>
      </c>
      <c r="BD154" s="644" t="s">
        <v>30</v>
      </c>
      <c r="BE154" s="652" t="s">
        <v>1136</v>
      </c>
      <c r="BF154" s="644" t="s">
        <v>1732</v>
      </c>
      <c r="BG154" s="653">
        <v>41097</v>
      </c>
    </row>
    <row r="155" spans="36:59">
      <c r="AJ155" s="662" t="s">
        <v>28</v>
      </c>
      <c r="AK155" s="662" t="s">
        <v>3388</v>
      </c>
      <c r="AL155" s="665">
        <v>0.65</v>
      </c>
      <c r="AM155" s="662" t="s">
        <v>3426</v>
      </c>
      <c r="AN155" s="664">
        <v>41106</v>
      </c>
      <c r="BC155" s="644">
        <v>1224</v>
      </c>
      <c r="BD155" s="644" t="s">
        <v>442</v>
      </c>
      <c r="BE155" s="652" t="s">
        <v>806</v>
      </c>
      <c r="BF155" s="644" t="s">
        <v>3785</v>
      </c>
      <c r="BG155" s="653">
        <v>41097</v>
      </c>
    </row>
    <row r="156" spans="36:59">
      <c r="AJ156" s="606" t="s">
        <v>28</v>
      </c>
      <c r="AK156" s="428" t="s">
        <v>3388</v>
      </c>
      <c r="AL156" s="633">
        <v>0.89</v>
      </c>
      <c r="AM156" s="606" t="s">
        <v>3428</v>
      </c>
      <c r="AN156" s="609">
        <v>41106</v>
      </c>
      <c r="BC156" s="644">
        <v>1225</v>
      </c>
      <c r="BD156" s="644" t="s">
        <v>143</v>
      </c>
      <c r="BE156" s="652" t="s">
        <v>3157</v>
      </c>
      <c r="BF156" s="644" t="s">
        <v>3192</v>
      </c>
      <c r="BG156" s="653">
        <v>41102</v>
      </c>
    </row>
    <row r="157" spans="36:59" ht="15">
      <c r="AJ157" s="606" t="s">
        <v>28</v>
      </c>
      <c r="AK157" s="428" t="s">
        <v>3623</v>
      </c>
      <c r="AL157" s="633">
        <v>2</v>
      </c>
      <c r="AM157" s="606" t="s">
        <v>3405</v>
      </c>
      <c r="AN157" s="609">
        <v>41106</v>
      </c>
      <c r="AP157" s="26"/>
      <c r="AQ157" s="637"/>
      <c r="BC157" s="644">
        <v>1226</v>
      </c>
      <c r="BD157" s="644" t="s">
        <v>143</v>
      </c>
      <c r="BE157" s="652" t="s">
        <v>3786</v>
      </c>
      <c r="BF157" s="655" t="s">
        <v>3787</v>
      </c>
      <c r="BG157" s="653">
        <v>41105</v>
      </c>
    </row>
    <row r="158" spans="36:59">
      <c r="AJ158" s="662" t="s">
        <v>28</v>
      </c>
      <c r="AK158" s="662" t="s">
        <v>3623</v>
      </c>
      <c r="AL158" s="665">
        <v>0.34</v>
      </c>
      <c r="AM158" s="662" t="s">
        <v>3431</v>
      </c>
      <c r="AN158" s="664">
        <v>41106</v>
      </c>
      <c r="BC158" s="644">
        <v>1227</v>
      </c>
      <c r="BD158" s="644" t="s">
        <v>143</v>
      </c>
      <c r="BE158" s="652" t="s">
        <v>3299</v>
      </c>
      <c r="BF158" s="644" t="s">
        <v>1091</v>
      </c>
      <c r="BG158" s="653">
        <v>41093</v>
      </c>
    </row>
    <row r="159" spans="36:59">
      <c r="AJ159" s="662" t="s">
        <v>196</v>
      </c>
      <c r="AK159" s="667" t="s">
        <v>3310</v>
      </c>
      <c r="AL159" s="665">
        <v>12.5</v>
      </c>
      <c r="AM159" s="662" t="s">
        <v>3435</v>
      </c>
      <c r="AN159" s="664">
        <v>41106</v>
      </c>
      <c r="BC159" s="644">
        <v>1228</v>
      </c>
      <c r="BD159" s="644" t="s">
        <v>30</v>
      </c>
      <c r="BE159" s="652" t="s">
        <v>3788</v>
      </c>
      <c r="BF159" s="644" t="s">
        <v>3789</v>
      </c>
      <c r="BG159" s="653">
        <v>41101</v>
      </c>
    </row>
    <row r="160" spans="36:59" ht="15">
      <c r="AJ160" s="606" t="s">
        <v>196</v>
      </c>
      <c r="AK160" s="607" t="s">
        <v>3330</v>
      </c>
      <c r="AL160" s="633">
        <v>0.37</v>
      </c>
      <c r="AM160" s="606" t="s">
        <v>3424</v>
      </c>
      <c r="AN160" s="609">
        <v>41106</v>
      </c>
      <c r="AP160" s="26"/>
      <c r="AQ160" s="637"/>
      <c r="BC160" s="644">
        <v>1229</v>
      </c>
      <c r="BD160" s="644" t="s">
        <v>114</v>
      </c>
      <c r="BE160" s="652" t="s">
        <v>409</v>
      </c>
      <c r="BF160" s="644" t="s">
        <v>797</v>
      </c>
      <c r="BG160" s="653">
        <v>41097</v>
      </c>
    </row>
    <row r="161" spans="36:59" ht="15">
      <c r="AJ161" s="606" t="s">
        <v>196</v>
      </c>
      <c r="AK161" s="607" t="s">
        <v>3330</v>
      </c>
      <c r="AL161" s="633"/>
      <c r="AM161" s="606" t="s">
        <v>3439</v>
      </c>
      <c r="AN161" s="609">
        <v>41106</v>
      </c>
      <c r="AP161" s="26"/>
      <c r="AQ161" s="637"/>
      <c r="BC161" s="644">
        <v>1230</v>
      </c>
      <c r="BD161" s="644" t="s">
        <v>143</v>
      </c>
      <c r="BE161" s="613" t="s">
        <v>3802</v>
      </c>
      <c r="BF161" s="612" t="s">
        <v>3790</v>
      </c>
      <c r="BG161" s="653">
        <v>41095</v>
      </c>
    </row>
    <row r="162" spans="36:59" ht="15">
      <c r="AJ162" s="606" t="s">
        <v>171</v>
      </c>
      <c r="AK162" s="606" t="s">
        <v>3353</v>
      </c>
      <c r="AL162" s="633">
        <v>3.8</v>
      </c>
      <c r="AM162" s="606" t="s">
        <v>3438</v>
      </c>
      <c r="AN162" s="609">
        <v>41106</v>
      </c>
      <c r="AP162" s="26"/>
      <c r="AQ162" s="637"/>
      <c r="BC162" s="644">
        <v>1231</v>
      </c>
      <c r="BD162" s="644" t="s">
        <v>143</v>
      </c>
      <c r="BE162" s="652" t="s">
        <v>2769</v>
      </c>
      <c r="BF162" s="644" t="s">
        <v>3041</v>
      </c>
      <c r="BG162" s="653">
        <v>41069</v>
      </c>
    </row>
    <row r="163" spans="36:59" ht="15">
      <c r="AJ163" s="606" t="s">
        <v>171</v>
      </c>
      <c r="AK163" s="606" t="s">
        <v>3607</v>
      </c>
      <c r="AL163" s="633">
        <v>2</v>
      </c>
      <c r="AM163" s="606" t="s">
        <v>3440</v>
      </c>
      <c r="AN163" s="609">
        <v>41106</v>
      </c>
      <c r="AP163" s="26"/>
      <c r="AQ163" s="637"/>
      <c r="BC163" s="644">
        <v>1232</v>
      </c>
      <c r="BD163" s="644" t="s">
        <v>143</v>
      </c>
      <c r="BE163" s="652" t="s">
        <v>3157</v>
      </c>
      <c r="BF163" s="644" t="s">
        <v>3041</v>
      </c>
      <c r="BG163" s="653">
        <v>41091</v>
      </c>
    </row>
    <row r="164" spans="36:59" ht="15">
      <c r="AJ164" s="662" t="s">
        <v>171</v>
      </c>
      <c r="AK164" s="668" t="s">
        <v>3833</v>
      </c>
      <c r="AL164" s="665">
        <v>0.3</v>
      </c>
      <c r="AM164" s="662" t="s">
        <v>3429</v>
      </c>
      <c r="AN164" s="664">
        <v>41106</v>
      </c>
      <c r="AP164" s="26"/>
      <c r="AQ164" s="637"/>
      <c r="BC164" s="644">
        <v>1233</v>
      </c>
      <c r="BD164" s="644" t="s">
        <v>143</v>
      </c>
      <c r="BE164" s="652" t="s">
        <v>3791</v>
      </c>
      <c r="BF164" s="612" t="s">
        <v>3792</v>
      </c>
      <c r="BG164" s="653">
        <v>41105</v>
      </c>
    </row>
    <row r="165" spans="36:59" ht="15">
      <c r="AJ165" s="606" t="s">
        <v>171</v>
      </c>
      <c r="AK165" s="658" t="s">
        <v>3833</v>
      </c>
      <c r="AL165" s="633">
        <v>3.05</v>
      </c>
      <c r="AM165" s="606" t="s">
        <v>3437</v>
      </c>
      <c r="AN165" s="609">
        <v>41106</v>
      </c>
      <c r="AP165" s="26"/>
      <c r="AQ165" s="637"/>
      <c r="BC165" s="644">
        <v>1234</v>
      </c>
      <c r="BD165" s="644" t="s">
        <v>143</v>
      </c>
      <c r="BE165" s="652" t="s">
        <v>2769</v>
      </c>
      <c r="BF165" s="644" t="s">
        <v>3041</v>
      </c>
      <c r="BG165" s="653">
        <v>41097</v>
      </c>
    </row>
    <row r="166" spans="36:59" ht="15">
      <c r="AJ166" s="606" t="s">
        <v>171</v>
      </c>
      <c r="AK166" s="646" t="s">
        <v>3834</v>
      </c>
      <c r="AL166" s="633">
        <v>1.6</v>
      </c>
      <c r="AM166" s="606" t="s">
        <v>3427</v>
      </c>
      <c r="AN166" s="609">
        <v>41106</v>
      </c>
      <c r="AP166" s="26"/>
      <c r="AQ166" s="637"/>
      <c r="BC166" s="644">
        <v>1235</v>
      </c>
      <c r="BD166" s="644" t="s">
        <v>143</v>
      </c>
      <c r="BE166" s="652" t="s">
        <v>3299</v>
      </c>
      <c r="BF166" s="644" t="s">
        <v>1091</v>
      </c>
      <c r="BG166" s="653">
        <v>41095</v>
      </c>
    </row>
    <row r="167" spans="36:59" ht="15">
      <c r="AJ167" s="606" t="s">
        <v>171</v>
      </c>
      <c r="AK167" s="646" t="s">
        <v>3834</v>
      </c>
      <c r="AL167" s="633">
        <v>0.88</v>
      </c>
      <c r="AM167" s="606" t="s">
        <v>3427</v>
      </c>
      <c r="AN167" s="609">
        <v>41106</v>
      </c>
      <c r="AP167" s="26"/>
      <c r="AQ167" s="637"/>
      <c r="BC167" s="644">
        <v>1236</v>
      </c>
      <c r="BD167" s="644" t="s">
        <v>6</v>
      </c>
      <c r="BE167" s="652" t="s">
        <v>2018</v>
      </c>
      <c r="BF167" s="644" t="s">
        <v>3793</v>
      </c>
      <c r="BG167" s="653">
        <v>41087</v>
      </c>
    </row>
    <row r="168" spans="36:59" ht="15">
      <c r="AJ168" s="606" t="s">
        <v>262</v>
      </c>
      <c r="AK168" s="656" t="s">
        <v>3837</v>
      </c>
      <c r="AL168" s="633">
        <v>2</v>
      </c>
      <c r="AM168" s="606" t="s">
        <v>3425</v>
      </c>
      <c r="AN168" s="609">
        <v>41106</v>
      </c>
      <c r="AP168" s="26"/>
      <c r="AQ168" s="637"/>
      <c r="BC168" s="644">
        <v>1237</v>
      </c>
      <c r="BD168" s="644" t="s">
        <v>89</v>
      </c>
      <c r="BE168" s="652" t="s">
        <v>3679</v>
      </c>
      <c r="BF168" s="644" t="s">
        <v>3680</v>
      </c>
      <c r="BG168" s="653">
        <v>41096</v>
      </c>
    </row>
    <row r="169" spans="36:59" ht="15">
      <c r="AJ169" s="662" t="s">
        <v>813</v>
      </c>
      <c r="AK169" s="667" t="s">
        <v>3323</v>
      </c>
      <c r="AL169" s="665">
        <v>0.4</v>
      </c>
      <c r="AM169" s="662" t="s">
        <v>3434</v>
      </c>
      <c r="AN169" s="664">
        <v>41106</v>
      </c>
      <c r="AP169" s="26"/>
      <c r="AQ169" s="637"/>
      <c r="BC169" s="644">
        <v>1238</v>
      </c>
      <c r="BD169" s="644" t="s">
        <v>143</v>
      </c>
      <c r="BE169" s="652" t="s">
        <v>1706</v>
      </c>
      <c r="BF169" s="644" t="s">
        <v>3775</v>
      </c>
      <c r="BG169" s="653">
        <v>41093</v>
      </c>
    </row>
    <row r="170" spans="36:59" ht="15">
      <c r="AJ170" s="606" t="s">
        <v>838</v>
      </c>
      <c r="AK170" s="656" t="s">
        <v>3839</v>
      </c>
      <c r="AL170" s="633">
        <v>0.16</v>
      </c>
      <c r="AM170" s="606" t="s">
        <v>3436</v>
      </c>
      <c r="AN170" s="609">
        <v>41106</v>
      </c>
      <c r="AP170" s="26"/>
      <c r="AQ170" s="637"/>
      <c r="BC170" s="644">
        <v>1239</v>
      </c>
      <c r="BD170" s="644" t="s">
        <v>123</v>
      </c>
      <c r="BE170" s="652" t="s">
        <v>1134</v>
      </c>
      <c r="BF170" s="644" t="s">
        <v>3794</v>
      </c>
      <c r="BG170" s="653">
        <v>41097</v>
      </c>
    </row>
    <row r="171" spans="36:59" ht="15">
      <c r="AJ171" s="662" t="s">
        <v>114</v>
      </c>
      <c r="AK171" s="662" t="s">
        <v>3630</v>
      </c>
      <c r="AL171" s="665">
        <v>0.23</v>
      </c>
      <c r="AM171" s="662" t="s">
        <v>3428</v>
      </c>
      <c r="AN171" s="664">
        <v>41106</v>
      </c>
      <c r="AP171" s="26"/>
      <c r="AQ171" s="637"/>
      <c r="BC171" s="644">
        <v>1240</v>
      </c>
      <c r="BD171" s="644" t="s">
        <v>30</v>
      </c>
      <c r="BE171" s="652" t="s">
        <v>3795</v>
      </c>
      <c r="BF171" s="644"/>
      <c r="BG171" s="653">
        <v>41111</v>
      </c>
    </row>
    <row r="172" spans="36:59" ht="15">
      <c r="AJ172" s="606" t="s">
        <v>128</v>
      </c>
      <c r="AK172" s="607" t="s">
        <v>2209</v>
      </c>
      <c r="AL172" s="633">
        <v>6.3</v>
      </c>
      <c r="AM172" s="606" t="s">
        <v>3443</v>
      </c>
      <c r="AN172" s="609">
        <v>41107</v>
      </c>
      <c r="AP172" s="26"/>
      <c r="AQ172" s="637"/>
      <c r="BC172" s="644">
        <v>1241</v>
      </c>
      <c r="BD172" s="644" t="s">
        <v>1375</v>
      </c>
      <c r="BE172" s="652" t="s">
        <v>3796</v>
      </c>
      <c r="BF172" s="612" t="s">
        <v>3797</v>
      </c>
      <c r="BG172" s="653">
        <v>41112</v>
      </c>
    </row>
    <row r="173" spans="36:59" ht="15">
      <c r="AJ173" s="606" t="s">
        <v>28</v>
      </c>
      <c r="AK173" s="428" t="s">
        <v>3388</v>
      </c>
      <c r="AL173" s="641">
        <v>10.44</v>
      </c>
      <c r="AM173" s="606" t="s">
        <v>3446</v>
      </c>
      <c r="AN173" s="609">
        <v>41107</v>
      </c>
      <c r="AP173" s="26"/>
      <c r="AQ173" s="637"/>
      <c r="BC173" s="644">
        <v>1242</v>
      </c>
      <c r="BD173" s="644" t="s">
        <v>8</v>
      </c>
      <c r="BE173" s="652" t="s">
        <v>85</v>
      </c>
      <c r="BF173" s="644"/>
      <c r="BG173" s="653">
        <v>41112</v>
      </c>
    </row>
    <row r="174" spans="36:59" ht="15">
      <c r="AJ174" s="606" t="s">
        <v>28</v>
      </c>
      <c r="AK174" s="428" t="s">
        <v>3388</v>
      </c>
      <c r="AL174" s="642">
        <v>9.35</v>
      </c>
      <c r="AM174" s="606" t="s">
        <v>3441</v>
      </c>
      <c r="AN174" s="609">
        <v>41107</v>
      </c>
      <c r="AP174" s="26"/>
      <c r="AQ174" s="637"/>
      <c r="BC174" s="644">
        <v>1243</v>
      </c>
      <c r="BD174" s="644" t="s">
        <v>101</v>
      </c>
      <c r="BE174" s="652" t="s">
        <v>110</v>
      </c>
      <c r="BF174" s="644"/>
      <c r="BG174" s="653">
        <v>41112</v>
      </c>
    </row>
    <row r="175" spans="36:59" ht="15">
      <c r="AJ175" s="606" t="s">
        <v>2041</v>
      </c>
      <c r="AK175" s="428" t="s">
        <v>3623</v>
      </c>
      <c r="AL175" s="633">
        <v>6.95</v>
      </c>
      <c r="AM175" s="606" t="s">
        <v>3442</v>
      </c>
      <c r="AN175" s="609">
        <v>41107</v>
      </c>
      <c r="AP175" s="26"/>
      <c r="AQ175" s="637"/>
      <c r="BC175" s="644">
        <v>1244</v>
      </c>
      <c r="BD175" s="644" t="s">
        <v>101</v>
      </c>
      <c r="BE175" s="652" t="s">
        <v>110</v>
      </c>
      <c r="BF175" s="644"/>
      <c r="BG175" s="653">
        <v>41112</v>
      </c>
    </row>
    <row r="176" spans="36:59" ht="15">
      <c r="AJ176" s="662" t="s">
        <v>28</v>
      </c>
      <c r="AK176" s="662" t="s">
        <v>3623</v>
      </c>
      <c r="AL176" s="665">
        <v>5</v>
      </c>
      <c r="AM176" s="662" t="s">
        <v>3442</v>
      </c>
      <c r="AN176" s="664">
        <v>41107</v>
      </c>
      <c r="AP176" s="26"/>
      <c r="AQ176" s="637"/>
      <c r="BC176" s="644">
        <v>1245</v>
      </c>
      <c r="BD176" s="644" t="s">
        <v>12</v>
      </c>
      <c r="BE176" s="652" t="s">
        <v>3799</v>
      </c>
      <c r="BF176" s="644" t="s">
        <v>3800</v>
      </c>
      <c r="BG176" s="653">
        <v>41112</v>
      </c>
    </row>
    <row r="177" spans="36:59" ht="15">
      <c r="AJ177" s="606" t="s">
        <v>28</v>
      </c>
      <c r="AK177" s="429" t="s">
        <v>3628</v>
      </c>
      <c r="AL177" s="633">
        <v>4.5</v>
      </c>
      <c r="AM177" s="606" t="s">
        <v>3444</v>
      </c>
      <c r="AN177" s="609">
        <v>41107</v>
      </c>
      <c r="AP177" s="26"/>
      <c r="AQ177" s="637"/>
      <c r="BC177" s="644">
        <v>1246</v>
      </c>
      <c r="BD177" s="644" t="s">
        <v>175</v>
      </c>
      <c r="BE177" s="652" t="s">
        <v>1021</v>
      </c>
      <c r="BF177" s="644" t="s">
        <v>1148</v>
      </c>
      <c r="BG177" s="653">
        <v>41104</v>
      </c>
    </row>
    <row r="178" spans="36:59" ht="15">
      <c r="AJ178" s="606" t="s">
        <v>28</v>
      </c>
      <c r="AK178" s="429" t="s">
        <v>3628</v>
      </c>
      <c r="AL178" s="633">
        <v>0.8</v>
      </c>
      <c r="AM178" s="606" t="s">
        <v>3445</v>
      </c>
      <c r="AN178" s="609">
        <v>41107</v>
      </c>
      <c r="AP178" s="26"/>
      <c r="AQ178" s="637"/>
      <c r="BC178" s="644">
        <v>1247</v>
      </c>
      <c r="BD178" s="644" t="s">
        <v>24</v>
      </c>
      <c r="BE178" s="652" t="s">
        <v>2860</v>
      </c>
      <c r="BF178" s="644" t="s">
        <v>1379</v>
      </c>
      <c r="BG178" s="653">
        <v>41104</v>
      </c>
    </row>
    <row r="179" spans="36:59" ht="15">
      <c r="AJ179" s="662" t="s">
        <v>28</v>
      </c>
      <c r="AK179" s="666" t="s">
        <v>3831</v>
      </c>
      <c r="AL179" s="665">
        <v>0.13</v>
      </c>
      <c r="AM179" s="662" t="s">
        <v>3441</v>
      </c>
      <c r="AN179" s="664">
        <v>41107</v>
      </c>
      <c r="AP179" s="26"/>
      <c r="AQ179" s="637"/>
      <c r="BC179" s="644">
        <v>1248</v>
      </c>
      <c r="BD179" s="644" t="s">
        <v>1145</v>
      </c>
      <c r="BE179" s="652" t="s">
        <v>3423</v>
      </c>
      <c r="BF179" s="644" t="s">
        <v>1328</v>
      </c>
      <c r="BG179" s="653">
        <v>41104</v>
      </c>
    </row>
    <row r="180" spans="36:59" ht="15">
      <c r="AJ180" s="662" t="s">
        <v>196</v>
      </c>
      <c r="AK180" s="667" t="s">
        <v>3310</v>
      </c>
      <c r="AL180" s="669">
        <v>6.4</v>
      </c>
      <c r="AM180" s="662" t="s">
        <v>3447</v>
      </c>
      <c r="AN180" s="664">
        <v>41107</v>
      </c>
      <c r="AP180" s="26"/>
      <c r="AQ180" s="637"/>
      <c r="BC180" s="644">
        <v>1249</v>
      </c>
      <c r="BD180" s="644" t="s">
        <v>218</v>
      </c>
      <c r="BE180" s="652" t="s">
        <v>2465</v>
      </c>
      <c r="BF180" s="644" t="s">
        <v>3199</v>
      </c>
      <c r="BG180" s="653">
        <v>41101</v>
      </c>
    </row>
    <row r="181" spans="36:59" ht="15">
      <c r="AJ181" s="662" t="s">
        <v>262</v>
      </c>
      <c r="AK181" s="667" t="s">
        <v>3631</v>
      </c>
      <c r="AL181" s="663">
        <v>1.07</v>
      </c>
      <c r="AM181" s="662" t="s">
        <v>3448</v>
      </c>
      <c r="AN181" s="664">
        <v>41107</v>
      </c>
      <c r="AP181" s="26"/>
      <c r="AQ181" s="637"/>
    </row>
    <row r="182" spans="36:59" ht="15">
      <c r="AJ182" s="606" t="s">
        <v>262</v>
      </c>
      <c r="AK182" s="429" t="s">
        <v>3631</v>
      </c>
      <c r="AL182" s="633">
        <v>1</v>
      </c>
      <c r="AM182" s="606" t="s">
        <v>3273</v>
      </c>
      <c r="AN182" s="609">
        <v>41107</v>
      </c>
      <c r="AP182" s="26"/>
      <c r="AQ182" s="637"/>
    </row>
    <row r="183" spans="36:59" ht="15">
      <c r="AJ183" s="662" t="s">
        <v>764</v>
      </c>
      <c r="AK183" s="662" t="s">
        <v>3626</v>
      </c>
      <c r="AL183" s="665">
        <v>0.27</v>
      </c>
      <c r="AM183" s="662" t="s">
        <v>3449</v>
      </c>
      <c r="AN183" s="664">
        <v>41107</v>
      </c>
      <c r="AP183" s="26"/>
      <c r="AQ183" s="637"/>
    </row>
    <row r="184" spans="36:59" ht="15">
      <c r="AJ184" s="606" t="s">
        <v>30</v>
      </c>
      <c r="AK184" s="429" t="s">
        <v>3621</v>
      </c>
      <c r="AL184" s="633">
        <v>4.2</v>
      </c>
      <c r="AM184" s="606" t="s">
        <v>3450</v>
      </c>
      <c r="AN184" s="609">
        <v>41110</v>
      </c>
      <c r="AP184" s="26"/>
      <c r="AQ184" s="637"/>
    </row>
    <row r="185" spans="36:59" ht="15">
      <c r="AJ185" s="606" t="s">
        <v>30</v>
      </c>
      <c r="AK185" s="429" t="s">
        <v>3621</v>
      </c>
      <c r="AL185" s="633">
        <v>3.17</v>
      </c>
      <c r="AM185" s="606" t="s">
        <v>3452</v>
      </c>
      <c r="AN185" s="609">
        <v>41110</v>
      </c>
      <c r="AP185" s="26"/>
      <c r="AQ185" s="637"/>
    </row>
    <row r="186" spans="36:59">
      <c r="AJ186" s="606" t="s">
        <v>30</v>
      </c>
      <c r="AK186" s="429" t="s">
        <v>3621</v>
      </c>
      <c r="AL186" s="633">
        <v>2.46</v>
      </c>
      <c r="AM186" s="606" t="s">
        <v>3454</v>
      </c>
      <c r="AN186" s="609">
        <v>41110</v>
      </c>
      <c r="AP186" s="615"/>
      <c r="AQ186" s="615"/>
    </row>
    <row r="187" spans="36:59">
      <c r="AJ187" s="606" t="s">
        <v>30</v>
      </c>
      <c r="AK187" s="429" t="s">
        <v>3621</v>
      </c>
      <c r="AL187" s="633">
        <v>2.62</v>
      </c>
      <c r="AM187" s="606" t="s">
        <v>3455</v>
      </c>
      <c r="AN187" s="609">
        <v>41110</v>
      </c>
      <c r="AP187" s="615"/>
      <c r="AQ187" s="615"/>
    </row>
    <row r="188" spans="36:59">
      <c r="AJ188" s="606" t="s">
        <v>30</v>
      </c>
      <c r="AK188" s="429" t="s">
        <v>3621</v>
      </c>
      <c r="AL188" s="633">
        <v>5.16</v>
      </c>
      <c r="AM188" s="606" t="s">
        <v>3473</v>
      </c>
      <c r="AN188" s="609">
        <v>41110</v>
      </c>
      <c r="AP188" s="615"/>
      <c r="AQ188" s="640"/>
    </row>
    <row r="189" spans="36:59">
      <c r="AJ189" s="606" t="s">
        <v>28</v>
      </c>
      <c r="AK189" s="645" t="s">
        <v>3620</v>
      </c>
      <c r="AL189" s="633">
        <v>0.56999999999999995</v>
      </c>
      <c r="AM189" s="606" t="s">
        <v>3473</v>
      </c>
      <c r="AN189" s="609">
        <v>41110</v>
      </c>
    </row>
    <row r="190" spans="36:59">
      <c r="AJ190" s="606" t="s">
        <v>28</v>
      </c>
      <c r="AK190" s="428" t="s">
        <v>3636</v>
      </c>
      <c r="AL190" s="641">
        <v>0.4</v>
      </c>
      <c r="AM190" s="606" t="s">
        <v>3453</v>
      </c>
      <c r="AN190" s="609">
        <v>41110</v>
      </c>
    </row>
    <row r="191" spans="36:59">
      <c r="AJ191" s="606" t="s">
        <v>28</v>
      </c>
      <c r="AK191" s="607" t="s">
        <v>3317</v>
      </c>
      <c r="AL191" s="642">
        <v>0.04</v>
      </c>
      <c r="AM191" s="606" t="s">
        <v>3473</v>
      </c>
      <c r="AN191" s="609">
        <v>41110</v>
      </c>
    </row>
    <row r="192" spans="36:59" ht="15">
      <c r="AJ192" s="606" t="s">
        <v>28</v>
      </c>
      <c r="AK192" s="656" t="s">
        <v>3830</v>
      </c>
      <c r="AL192" s="633">
        <v>0.96</v>
      </c>
      <c r="AM192" s="606" t="s">
        <v>3463</v>
      </c>
      <c r="AN192" s="609">
        <v>41110</v>
      </c>
      <c r="AP192" s="26"/>
      <c r="AQ192" s="637"/>
    </row>
    <row r="193" spans="36:43" ht="15">
      <c r="AJ193" s="606" t="s">
        <v>171</v>
      </c>
      <c r="AK193" s="606" t="s">
        <v>3353</v>
      </c>
      <c r="AL193" s="633">
        <v>4.3099999999999996</v>
      </c>
      <c r="AM193" s="606" t="s">
        <v>3462</v>
      </c>
      <c r="AN193" s="609">
        <v>41110</v>
      </c>
      <c r="AP193" s="26"/>
      <c r="AQ193" s="610"/>
    </row>
    <row r="194" spans="36:43" ht="15">
      <c r="AJ194" s="606" t="s">
        <v>171</v>
      </c>
      <c r="AK194" s="606" t="s">
        <v>3607</v>
      </c>
      <c r="AL194" s="633">
        <v>1.4159999999999999</v>
      </c>
      <c r="AM194" s="606" t="s">
        <v>3459</v>
      </c>
      <c r="AN194" s="609">
        <v>41110</v>
      </c>
      <c r="AP194" s="26"/>
      <c r="AQ194" s="637"/>
    </row>
    <row r="195" spans="36:43" ht="15">
      <c r="AJ195" s="606" t="s">
        <v>171</v>
      </c>
      <c r="AK195" s="606" t="s">
        <v>3607</v>
      </c>
      <c r="AL195" s="633">
        <v>16.45</v>
      </c>
      <c r="AM195" s="606" t="s">
        <v>3461</v>
      </c>
      <c r="AN195" s="609">
        <v>41110</v>
      </c>
      <c r="AP195" s="26"/>
      <c r="AQ195" s="637"/>
    </row>
    <row r="196" spans="36:43" ht="15">
      <c r="AJ196" s="606" t="s">
        <v>171</v>
      </c>
      <c r="AK196" s="606" t="s">
        <v>3607</v>
      </c>
      <c r="AL196" s="633">
        <v>4.6500000000000004</v>
      </c>
      <c r="AM196" s="606" t="s">
        <v>3473</v>
      </c>
      <c r="AN196" s="609">
        <v>41110</v>
      </c>
      <c r="AP196" s="26"/>
      <c r="AQ196" s="637"/>
    </row>
    <row r="197" spans="36:43" ht="15">
      <c r="AJ197" s="606" t="s">
        <v>262</v>
      </c>
      <c r="AK197" s="429" t="s">
        <v>3631</v>
      </c>
      <c r="AL197" s="633">
        <v>0.61</v>
      </c>
      <c r="AM197" s="606" t="s">
        <v>3451</v>
      </c>
      <c r="AN197" s="609">
        <v>41110</v>
      </c>
      <c r="AP197" s="26"/>
      <c r="AQ197" s="637"/>
    </row>
    <row r="198" spans="36:43" ht="15">
      <c r="AJ198" s="606" t="s">
        <v>813</v>
      </c>
      <c r="AK198" s="607" t="s">
        <v>3323</v>
      </c>
      <c r="AL198" s="633">
        <v>0.11</v>
      </c>
      <c r="AM198" s="606" t="s">
        <v>3458</v>
      </c>
      <c r="AN198" s="609">
        <v>41110</v>
      </c>
      <c r="AP198" s="26"/>
      <c r="AQ198" s="637"/>
    </row>
    <row r="199" spans="36:43">
      <c r="AJ199" s="606" t="s">
        <v>114</v>
      </c>
      <c r="AK199" s="429" t="s">
        <v>2208</v>
      </c>
      <c r="AL199" s="633">
        <v>1.57</v>
      </c>
      <c r="AM199" s="606" t="s">
        <v>3456</v>
      </c>
      <c r="AN199" s="609">
        <v>41110</v>
      </c>
    </row>
    <row r="200" spans="36:43">
      <c r="AJ200" s="606" t="s">
        <v>114</v>
      </c>
      <c r="AK200" s="429" t="s">
        <v>2208</v>
      </c>
      <c r="AL200" s="633"/>
      <c r="AM200" s="606" t="s">
        <v>3457</v>
      </c>
      <c r="AN200" s="609">
        <v>41110</v>
      </c>
    </row>
    <row r="201" spans="36:43">
      <c r="AJ201" s="606" t="s">
        <v>114</v>
      </c>
      <c r="AK201" s="429" t="s">
        <v>2208</v>
      </c>
      <c r="AL201" s="633">
        <v>0.35</v>
      </c>
      <c r="AM201" s="606" t="s">
        <v>3460</v>
      </c>
      <c r="AN201" s="609">
        <v>41110</v>
      </c>
    </row>
    <row r="202" spans="36:43">
      <c r="AJ202" s="606" t="s">
        <v>28</v>
      </c>
      <c r="AK202" s="606" t="s">
        <v>3618</v>
      </c>
      <c r="AL202" s="633">
        <v>0.18</v>
      </c>
      <c r="AM202" s="606" t="s">
        <v>3469</v>
      </c>
      <c r="AN202" s="609">
        <v>41111</v>
      </c>
    </row>
    <row r="203" spans="36:43">
      <c r="AJ203" s="606" t="s">
        <v>28</v>
      </c>
      <c r="AK203" s="428" t="s">
        <v>3624</v>
      </c>
      <c r="AL203" s="633">
        <v>1.56</v>
      </c>
      <c r="AM203" s="606" t="s">
        <v>3472</v>
      </c>
      <c r="AN203" s="609">
        <v>41111</v>
      </c>
    </row>
    <row r="204" spans="36:43">
      <c r="AJ204" s="606" t="s">
        <v>28</v>
      </c>
      <c r="AK204" s="428" t="s">
        <v>3635</v>
      </c>
      <c r="AL204" s="633">
        <v>0.69</v>
      </c>
      <c r="AM204" s="606" t="s">
        <v>3469</v>
      </c>
      <c r="AN204" s="609">
        <v>41111</v>
      </c>
    </row>
    <row r="205" spans="36:43">
      <c r="AJ205" s="606" t="s">
        <v>28</v>
      </c>
      <c r="AK205" s="656" t="s">
        <v>3830</v>
      </c>
      <c r="AL205" s="633">
        <v>0.06</v>
      </c>
      <c r="AM205" s="606" t="s">
        <v>3471</v>
      </c>
      <c r="AN205" s="609">
        <v>41111</v>
      </c>
    </row>
    <row r="206" spans="36:43">
      <c r="AJ206" s="662" t="s">
        <v>28</v>
      </c>
      <c r="AK206" s="662" t="s">
        <v>3639</v>
      </c>
      <c r="AL206" s="665">
        <v>0.44</v>
      </c>
      <c r="AM206" s="662" t="s">
        <v>3477</v>
      </c>
      <c r="AN206" s="664">
        <v>41111</v>
      </c>
    </row>
    <row r="207" spans="36:43">
      <c r="AJ207" s="606" t="s">
        <v>28</v>
      </c>
      <c r="AK207" s="428" t="s">
        <v>3646</v>
      </c>
      <c r="AL207" s="633">
        <v>0.39</v>
      </c>
      <c r="AM207" s="606" t="s">
        <v>3471</v>
      </c>
      <c r="AN207" s="609">
        <v>41111</v>
      </c>
    </row>
    <row r="208" spans="36:43">
      <c r="AJ208" s="606" t="s">
        <v>196</v>
      </c>
      <c r="AK208" s="607" t="s">
        <v>3330</v>
      </c>
      <c r="AL208" s="633">
        <v>0.4</v>
      </c>
      <c r="AM208" s="606" t="s">
        <v>3470</v>
      </c>
      <c r="AN208" s="609">
        <v>41111</v>
      </c>
    </row>
    <row r="209" spans="36:44">
      <c r="AJ209" s="606" t="s">
        <v>171</v>
      </c>
      <c r="AK209" s="606" t="s">
        <v>3353</v>
      </c>
      <c r="AL209" s="633">
        <v>5.01</v>
      </c>
      <c r="AM209" s="606" t="s">
        <v>3464</v>
      </c>
      <c r="AN209" s="609">
        <v>41111</v>
      </c>
    </row>
    <row r="210" spans="36:44">
      <c r="AJ210" s="662" t="s">
        <v>30</v>
      </c>
      <c r="AK210" s="666" t="s">
        <v>3825</v>
      </c>
      <c r="AL210" s="665">
        <v>0.15</v>
      </c>
      <c r="AM210" s="662" t="s">
        <v>3474</v>
      </c>
      <c r="AN210" s="664">
        <v>41112</v>
      </c>
    </row>
    <row r="211" spans="36:44">
      <c r="AJ211" s="662" t="s">
        <v>196</v>
      </c>
      <c r="AK211" s="666" t="s">
        <v>3832</v>
      </c>
      <c r="AL211" s="665">
        <v>0.1</v>
      </c>
      <c r="AM211" s="662" t="s">
        <v>3476</v>
      </c>
      <c r="AN211" s="664">
        <v>41112</v>
      </c>
    </row>
    <row r="212" spans="36:44">
      <c r="AJ212" s="606" t="s">
        <v>196</v>
      </c>
      <c r="AK212" s="607" t="s">
        <v>3330</v>
      </c>
      <c r="AL212" s="633">
        <v>0.9</v>
      </c>
      <c r="AM212" s="606" t="s">
        <v>3474</v>
      </c>
      <c r="AN212" s="609">
        <v>41112</v>
      </c>
    </row>
    <row r="213" spans="36:44">
      <c r="AJ213" s="606" t="s">
        <v>171</v>
      </c>
      <c r="AK213" s="606" t="s">
        <v>3607</v>
      </c>
      <c r="AL213" s="633">
        <v>6.51</v>
      </c>
      <c r="AM213" s="608" t="s">
        <v>3465</v>
      </c>
      <c r="AN213" s="609">
        <v>41112</v>
      </c>
    </row>
    <row r="214" spans="36:44">
      <c r="AJ214" s="606" t="s">
        <v>262</v>
      </c>
      <c r="AK214" s="656" t="s">
        <v>3837</v>
      </c>
      <c r="AL214" s="633">
        <v>0.36</v>
      </c>
      <c r="AM214" s="606" t="s">
        <v>3475</v>
      </c>
      <c r="AN214" s="609">
        <v>41112</v>
      </c>
    </row>
    <row r="215" spans="36:44">
      <c r="AJ215" s="662" t="s">
        <v>28</v>
      </c>
      <c r="AK215" s="662" t="s">
        <v>3624</v>
      </c>
      <c r="AL215" s="665">
        <v>0.19900000000000001</v>
      </c>
      <c r="AM215" s="662" t="s">
        <v>3480</v>
      </c>
      <c r="AN215" s="664">
        <v>41113</v>
      </c>
    </row>
    <row r="216" spans="36:44">
      <c r="AJ216" s="606" t="s">
        <v>28</v>
      </c>
      <c r="AK216" s="428" t="s">
        <v>3624</v>
      </c>
      <c r="AL216" s="633">
        <v>0.78</v>
      </c>
      <c r="AM216" s="606" t="s">
        <v>3481</v>
      </c>
      <c r="AN216" s="609">
        <v>41113</v>
      </c>
    </row>
    <row r="217" spans="36:44" ht="15">
      <c r="AJ217" s="662" t="s">
        <v>28</v>
      </c>
      <c r="AK217" s="662" t="s">
        <v>3639</v>
      </c>
      <c r="AL217" s="665">
        <v>1</v>
      </c>
      <c r="AM217" s="662" t="s">
        <v>3483</v>
      </c>
      <c r="AN217" s="664">
        <v>41113</v>
      </c>
      <c r="AP217" s="26"/>
      <c r="AQ217" s="637"/>
      <c r="AR217" s="615"/>
    </row>
    <row r="218" spans="36:44" ht="15">
      <c r="AJ218" s="662" t="s">
        <v>171</v>
      </c>
      <c r="AK218" s="662" t="s">
        <v>3353</v>
      </c>
      <c r="AL218" s="665">
        <v>2.02</v>
      </c>
      <c r="AM218" s="662" t="s">
        <v>3484</v>
      </c>
      <c r="AN218" s="664">
        <v>41113</v>
      </c>
      <c r="AP218" s="26"/>
      <c r="AQ218" s="637"/>
      <c r="AR218" s="615"/>
    </row>
    <row r="219" spans="36:44" ht="15">
      <c r="AJ219" s="606" t="s">
        <v>171</v>
      </c>
      <c r="AK219" s="606" t="s">
        <v>3607</v>
      </c>
      <c r="AL219" s="633">
        <v>17.260000000000002</v>
      </c>
      <c r="AM219" s="606" t="s">
        <v>3466</v>
      </c>
      <c r="AN219" s="609">
        <v>41113</v>
      </c>
      <c r="AP219" s="26"/>
      <c r="AQ219" s="637"/>
      <c r="AR219" s="615"/>
    </row>
    <row r="220" spans="36:44" ht="15">
      <c r="AJ220" s="662" t="s">
        <v>23</v>
      </c>
      <c r="AK220" s="662" t="s">
        <v>3486</v>
      </c>
      <c r="AL220" s="665">
        <v>0.64</v>
      </c>
      <c r="AM220" s="662" t="s">
        <v>3487</v>
      </c>
      <c r="AN220" s="664">
        <v>41113</v>
      </c>
      <c r="AP220" s="26"/>
      <c r="AQ220" s="637"/>
      <c r="AR220" s="615"/>
    </row>
    <row r="221" spans="36:44" ht="15">
      <c r="AJ221" s="662" t="s">
        <v>813</v>
      </c>
      <c r="AK221" s="667" t="s">
        <v>3323</v>
      </c>
      <c r="AL221" s="665">
        <v>0.09</v>
      </c>
      <c r="AM221" s="662" t="s">
        <v>3485</v>
      </c>
      <c r="AN221" s="664">
        <v>41113</v>
      </c>
      <c r="AP221" s="26"/>
      <c r="AQ221" s="637"/>
      <c r="AR221" s="615"/>
    </row>
    <row r="222" spans="36:44">
      <c r="AJ222" s="662" t="s">
        <v>114</v>
      </c>
      <c r="AK222" s="667" t="s">
        <v>2208</v>
      </c>
      <c r="AL222" s="665">
        <v>0.04</v>
      </c>
      <c r="AM222" s="662" t="s">
        <v>3273</v>
      </c>
      <c r="AN222" s="664">
        <v>41113</v>
      </c>
    </row>
    <row r="223" spans="36:44">
      <c r="AJ223" s="606" t="s">
        <v>114</v>
      </c>
      <c r="AK223" s="429" t="s">
        <v>2208</v>
      </c>
      <c r="AL223" s="633">
        <v>1.55</v>
      </c>
      <c r="AM223" s="606" t="s">
        <v>3482</v>
      </c>
      <c r="AN223" s="609">
        <v>41113</v>
      </c>
    </row>
    <row r="224" spans="36:44">
      <c r="AJ224" s="662" t="s">
        <v>764</v>
      </c>
      <c r="AK224" s="662" t="s">
        <v>3625</v>
      </c>
      <c r="AL224" s="665">
        <v>0.13</v>
      </c>
      <c r="AM224" s="662" t="s">
        <v>3479</v>
      </c>
      <c r="AN224" s="664">
        <v>41113</v>
      </c>
    </row>
    <row r="225" spans="36:40">
      <c r="AJ225" s="606" t="s">
        <v>249</v>
      </c>
      <c r="AK225" s="656" t="s">
        <v>3841</v>
      </c>
      <c r="AL225" s="633">
        <v>2.06</v>
      </c>
      <c r="AM225" s="606" t="s">
        <v>3478</v>
      </c>
      <c r="AN225" s="609">
        <v>41113</v>
      </c>
    </row>
    <row r="226" spans="36:40">
      <c r="AJ226" s="606" t="s">
        <v>30</v>
      </c>
      <c r="AK226" s="429" t="s">
        <v>3621</v>
      </c>
      <c r="AL226" s="633">
        <v>0.41</v>
      </c>
      <c r="AM226" s="606" t="s">
        <v>3511</v>
      </c>
      <c r="AN226" s="609">
        <v>41114</v>
      </c>
    </row>
    <row r="227" spans="36:40">
      <c r="AJ227" s="606" t="s">
        <v>30</v>
      </c>
      <c r="AK227" s="429" t="s">
        <v>3621</v>
      </c>
      <c r="AL227" s="633">
        <v>0.24</v>
      </c>
      <c r="AM227" s="606" t="s">
        <v>3512</v>
      </c>
      <c r="AN227" s="609">
        <v>41114</v>
      </c>
    </row>
    <row r="228" spans="36:40">
      <c r="AJ228" s="606" t="s">
        <v>30</v>
      </c>
      <c r="AK228" s="428" t="s">
        <v>3650</v>
      </c>
      <c r="AL228" s="633">
        <v>1.34</v>
      </c>
      <c r="AM228" s="606" t="s">
        <v>3273</v>
      </c>
      <c r="AN228" s="609">
        <v>41114</v>
      </c>
    </row>
    <row r="229" spans="36:40">
      <c r="AJ229" s="662" t="s">
        <v>128</v>
      </c>
      <c r="AK229" s="667" t="s">
        <v>2209</v>
      </c>
      <c r="AL229" s="665">
        <v>2.48</v>
      </c>
      <c r="AM229" s="662" t="s">
        <v>3489</v>
      </c>
      <c r="AN229" s="664">
        <v>41114</v>
      </c>
    </row>
    <row r="230" spans="36:40">
      <c r="AJ230" s="606" t="s">
        <v>24</v>
      </c>
      <c r="AK230" s="657" t="s">
        <v>3828</v>
      </c>
      <c r="AL230" s="633">
        <v>0.69</v>
      </c>
      <c r="AM230" s="606" t="s">
        <v>3511</v>
      </c>
      <c r="AN230" s="609">
        <v>41114</v>
      </c>
    </row>
    <row r="231" spans="36:40">
      <c r="AJ231" s="606" t="s">
        <v>28</v>
      </c>
      <c r="AK231" s="645" t="s">
        <v>3620</v>
      </c>
      <c r="AL231" s="633">
        <v>0.43</v>
      </c>
      <c r="AM231" s="606" t="s">
        <v>3509</v>
      </c>
      <c r="AN231" s="609">
        <v>41114</v>
      </c>
    </row>
    <row r="232" spans="36:40">
      <c r="AJ232" s="662" t="s">
        <v>28</v>
      </c>
      <c r="AK232" s="662" t="s">
        <v>3388</v>
      </c>
      <c r="AL232" s="665">
        <v>0.33</v>
      </c>
      <c r="AM232" s="662" t="s">
        <v>3273</v>
      </c>
      <c r="AN232" s="664">
        <v>41114</v>
      </c>
    </row>
    <row r="233" spans="36:40">
      <c r="AJ233" s="662" t="s">
        <v>28</v>
      </c>
      <c r="AK233" s="662" t="s">
        <v>3635</v>
      </c>
      <c r="AL233" s="665">
        <v>0.08</v>
      </c>
      <c r="AM233" s="662" t="s">
        <v>3493</v>
      </c>
      <c r="AN233" s="664">
        <v>41114</v>
      </c>
    </row>
    <row r="234" spans="36:40">
      <c r="AJ234" s="662" t="s">
        <v>196</v>
      </c>
      <c r="AK234" s="667" t="s">
        <v>3310</v>
      </c>
      <c r="AL234" s="665">
        <v>6.32</v>
      </c>
      <c r="AM234" s="662" t="s">
        <v>3488</v>
      </c>
      <c r="AN234" s="664">
        <v>41114</v>
      </c>
    </row>
    <row r="235" spans="36:40">
      <c r="AJ235" s="662" t="s">
        <v>196</v>
      </c>
      <c r="AK235" s="667" t="s">
        <v>3330</v>
      </c>
      <c r="AL235" s="665">
        <v>0.17</v>
      </c>
      <c r="AM235" s="662" t="s">
        <v>3490</v>
      </c>
      <c r="AN235" s="664">
        <v>41114</v>
      </c>
    </row>
    <row r="236" spans="36:40">
      <c r="AJ236" s="606" t="s">
        <v>196</v>
      </c>
      <c r="AK236" s="607" t="s">
        <v>3330</v>
      </c>
      <c r="AL236" s="633">
        <v>0.88</v>
      </c>
      <c r="AM236" s="606" t="s">
        <v>3491</v>
      </c>
      <c r="AN236" s="609">
        <v>41114</v>
      </c>
    </row>
    <row r="237" spans="36:40">
      <c r="AJ237" s="662" t="s">
        <v>171</v>
      </c>
      <c r="AK237" s="662" t="s">
        <v>3353</v>
      </c>
      <c r="AL237" s="665">
        <v>4.4800000000000004</v>
      </c>
      <c r="AM237" s="662" t="s">
        <v>3492</v>
      </c>
      <c r="AN237" s="664">
        <v>41114</v>
      </c>
    </row>
    <row r="238" spans="36:40">
      <c r="AJ238" s="662" t="s">
        <v>171</v>
      </c>
      <c r="AK238" s="662" t="s">
        <v>3607</v>
      </c>
      <c r="AL238" s="665">
        <v>0.46</v>
      </c>
      <c r="AM238" s="662" t="s">
        <v>3510</v>
      </c>
      <c r="AN238" s="664">
        <v>41114</v>
      </c>
    </row>
    <row r="239" spans="36:40">
      <c r="AJ239" s="606" t="s">
        <v>171</v>
      </c>
      <c r="AK239" s="606" t="s">
        <v>3607</v>
      </c>
      <c r="AL239" s="633">
        <v>0.86</v>
      </c>
      <c r="AM239" s="606" t="s">
        <v>3514</v>
      </c>
      <c r="AN239" s="609">
        <v>41114</v>
      </c>
    </row>
    <row r="240" spans="36:40">
      <c r="AJ240" s="606" t="s">
        <v>114</v>
      </c>
      <c r="AK240" s="429" t="s">
        <v>2208</v>
      </c>
      <c r="AL240" s="633">
        <v>0.77</v>
      </c>
      <c r="AM240" s="606" t="s">
        <v>3467</v>
      </c>
      <c r="AN240" s="609">
        <v>41114</v>
      </c>
    </row>
    <row r="241" spans="36:40">
      <c r="AJ241" s="606" t="s">
        <v>114</v>
      </c>
      <c r="AK241" s="429" t="s">
        <v>2208</v>
      </c>
      <c r="AL241" s="633">
        <v>0.06</v>
      </c>
      <c r="AM241" s="606" t="s">
        <v>3512</v>
      </c>
      <c r="AN241" s="609">
        <v>41114</v>
      </c>
    </row>
    <row r="242" spans="36:40">
      <c r="AJ242" s="606" t="s">
        <v>114</v>
      </c>
      <c r="AK242" s="429" t="s">
        <v>2208</v>
      </c>
      <c r="AL242" s="633">
        <v>0.78</v>
      </c>
      <c r="AM242" s="606" t="s">
        <v>3513</v>
      </c>
      <c r="AN242" s="609">
        <v>41114</v>
      </c>
    </row>
    <row r="243" spans="36:40">
      <c r="AJ243" s="606" t="s">
        <v>30</v>
      </c>
      <c r="AK243" s="429" t="s">
        <v>3621</v>
      </c>
      <c r="AL243" s="633">
        <v>7.4</v>
      </c>
      <c r="AM243" s="606" t="s">
        <v>3507</v>
      </c>
      <c r="AN243" s="609">
        <v>41115</v>
      </c>
    </row>
    <row r="244" spans="36:40">
      <c r="AJ244" s="606" t="s">
        <v>442</v>
      </c>
      <c r="AK244" s="429" t="s">
        <v>3643</v>
      </c>
      <c r="AL244" s="633">
        <v>1.92</v>
      </c>
      <c r="AM244" s="606" t="s">
        <v>3495</v>
      </c>
      <c r="AN244" s="609">
        <v>41115</v>
      </c>
    </row>
    <row r="245" spans="36:40">
      <c r="AJ245" s="606" t="s">
        <v>128</v>
      </c>
      <c r="AK245" s="607" t="s">
        <v>2209</v>
      </c>
      <c r="AL245" s="633">
        <v>1.58</v>
      </c>
      <c r="AM245" s="606" t="s">
        <v>3508</v>
      </c>
      <c r="AN245" s="609">
        <v>41115</v>
      </c>
    </row>
    <row r="246" spans="36:40">
      <c r="AJ246" s="606" t="s">
        <v>28</v>
      </c>
      <c r="AK246" s="645" t="s">
        <v>3620</v>
      </c>
      <c r="AL246" s="633">
        <v>2.79</v>
      </c>
      <c r="AM246" s="606" t="s">
        <v>3500</v>
      </c>
      <c r="AN246" s="609">
        <v>41115</v>
      </c>
    </row>
    <row r="247" spans="36:40">
      <c r="AJ247" s="606" t="s">
        <v>28</v>
      </c>
      <c r="AK247" s="428" t="s">
        <v>3633</v>
      </c>
      <c r="AL247" s="633">
        <v>2.61</v>
      </c>
      <c r="AM247" s="606" t="s">
        <v>3494</v>
      </c>
      <c r="AN247" s="609">
        <v>41115</v>
      </c>
    </row>
    <row r="248" spans="36:40">
      <c r="AJ248" s="606" t="s">
        <v>28</v>
      </c>
      <c r="AK248" s="607" t="s">
        <v>3311</v>
      </c>
      <c r="AL248" s="633">
        <v>0.74</v>
      </c>
      <c r="AM248" s="606" t="s">
        <v>3505</v>
      </c>
      <c r="AN248" s="609">
        <v>41115</v>
      </c>
    </row>
    <row r="249" spans="36:40">
      <c r="AJ249" s="606" t="s">
        <v>28</v>
      </c>
      <c r="AK249" s="607" t="s">
        <v>3317</v>
      </c>
      <c r="AL249" s="633">
        <v>0.22</v>
      </c>
      <c r="AM249" s="606" t="s">
        <v>3496</v>
      </c>
      <c r="AN249" s="609">
        <v>41115</v>
      </c>
    </row>
    <row r="250" spans="36:40">
      <c r="AJ250" s="606" t="s">
        <v>2041</v>
      </c>
      <c r="AK250" s="606" t="s">
        <v>3639</v>
      </c>
      <c r="AL250" s="633">
        <v>0.43</v>
      </c>
      <c r="AM250" s="606" t="s">
        <v>3501</v>
      </c>
      <c r="AN250" s="609">
        <v>41115</v>
      </c>
    </row>
    <row r="251" spans="36:40">
      <c r="AJ251" s="606" t="s">
        <v>196</v>
      </c>
      <c r="AK251" s="607" t="s">
        <v>3310</v>
      </c>
      <c r="AL251" s="633">
        <v>7.41</v>
      </c>
      <c r="AM251" s="606" t="s">
        <v>3508</v>
      </c>
      <c r="AN251" s="609">
        <v>41115</v>
      </c>
    </row>
    <row r="252" spans="36:40">
      <c r="AJ252" s="606" t="s">
        <v>196</v>
      </c>
      <c r="AK252" s="607" t="s">
        <v>3330</v>
      </c>
      <c r="AL252" s="633">
        <v>2.23</v>
      </c>
      <c r="AM252" s="606" t="s">
        <v>3504</v>
      </c>
      <c r="AN252" s="609">
        <v>41115</v>
      </c>
    </row>
    <row r="253" spans="36:40">
      <c r="AJ253" s="606" t="s">
        <v>196</v>
      </c>
      <c r="AK253" s="607" t="s">
        <v>3330</v>
      </c>
      <c r="AL253" s="633">
        <v>0.68</v>
      </c>
      <c r="AM253" s="606" t="s">
        <v>3506</v>
      </c>
      <c r="AN253" s="609">
        <v>41115</v>
      </c>
    </row>
    <row r="254" spans="36:40">
      <c r="AJ254" s="606" t="s">
        <v>171</v>
      </c>
      <c r="AK254" s="606" t="s">
        <v>3353</v>
      </c>
      <c r="AL254" s="633">
        <v>5</v>
      </c>
      <c r="AM254" s="606" t="s">
        <v>3499</v>
      </c>
      <c r="AN254" s="609">
        <v>41115</v>
      </c>
    </row>
    <row r="255" spans="36:40">
      <c r="AJ255" s="606" t="s">
        <v>171</v>
      </c>
      <c r="AK255" s="606" t="s">
        <v>3607</v>
      </c>
      <c r="AL255" s="633">
        <v>5.05</v>
      </c>
      <c r="AM255" s="606" t="s">
        <v>3502</v>
      </c>
      <c r="AN255" s="609">
        <v>41115</v>
      </c>
    </row>
    <row r="256" spans="36:40">
      <c r="AJ256" s="606" t="s">
        <v>171</v>
      </c>
      <c r="AK256" s="606" t="s">
        <v>3607</v>
      </c>
      <c r="AL256" s="633">
        <v>11.26</v>
      </c>
      <c r="AM256" s="606" t="s">
        <v>3503</v>
      </c>
      <c r="AN256" s="609">
        <v>41115</v>
      </c>
    </row>
    <row r="257" spans="36:40">
      <c r="AJ257" s="606" t="s">
        <v>171</v>
      </c>
      <c r="AK257" s="646" t="s">
        <v>3834</v>
      </c>
      <c r="AL257" s="633">
        <v>1.63</v>
      </c>
      <c r="AM257" s="606" t="s">
        <v>3497</v>
      </c>
      <c r="AN257" s="609">
        <v>41115</v>
      </c>
    </row>
    <row r="258" spans="36:40">
      <c r="AJ258" s="606" t="s">
        <v>813</v>
      </c>
      <c r="AK258" s="607" t="s">
        <v>3323</v>
      </c>
      <c r="AL258" s="633">
        <v>0.59</v>
      </c>
      <c r="AM258" s="606" t="s">
        <v>3468</v>
      </c>
      <c r="AN258" s="609">
        <v>41115</v>
      </c>
    </row>
    <row r="259" spans="36:40">
      <c r="AJ259" s="606" t="s">
        <v>114</v>
      </c>
      <c r="AK259" s="429" t="s">
        <v>2208</v>
      </c>
      <c r="AL259" s="633">
        <v>0.28999999999999998</v>
      </c>
      <c r="AM259" s="606" t="s">
        <v>3498</v>
      </c>
      <c r="AN259" s="609">
        <v>41115</v>
      </c>
    </row>
    <row r="260" spans="36:40">
      <c r="AJ260" s="606" t="s">
        <v>128</v>
      </c>
      <c r="AK260" s="607" t="s">
        <v>2209</v>
      </c>
      <c r="AL260" s="633">
        <v>6.44</v>
      </c>
      <c r="AM260" s="606" t="s">
        <v>3516</v>
      </c>
      <c r="AN260" s="609">
        <v>41116</v>
      </c>
    </row>
    <row r="261" spans="36:40">
      <c r="AJ261" s="606" t="s">
        <v>24</v>
      </c>
      <c r="AK261" s="606" t="s">
        <v>3619</v>
      </c>
      <c r="AL261" s="633">
        <v>0.79</v>
      </c>
      <c r="AM261" s="606" t="s">
        <v>3517</v>
      </c>
      <c r="AN261" s="609">
        <v>41116</v>
      </c>
    </row>
    <row r="262" spans="36:40">
      <c r="AJ262" s="606" t="s">
        <v>28</v>
      </c>
      <c r="AK262" s="429" t="s">
        <v>3628</v>
      </c>
      <c r="AL262" s="633">
        <v>0.8</v>
      </c>
      <c r="AM262" s="606" t="s">
        <v>3522</v>
      </c>
      <c r="AN262" s="609">
        <v>41116</v>
      </c>
    </row>
    <row r="263" spans="36:40">
      <c r="AJ263" s="606" t="s">
        <v>28</v>
      </c>
      <c r="AK263" s="607" t="s">
        <v>3311</v>
      </c>
      <c r="AL263" s="641">
        <v>2.52</v>
      </c>
      <c r="AM263" s="606" t="s">
        <v>3521</v>
      </c>
      <c r="AN263" s="609">
        <v>41116</v>
      </c>
    </row>
    <row r="264" spans="36:40">
      <c r="AJ264" s="606" t="s">
        <v>28</v>
      </c>
      <c r="AK264" s="428" t="s">
        <v>3635</v>
      </c>
      <c r="AL264" s="642">
        <v>1.2</v>
      </c>
      <c r="AM264" s="606" t="s">
        <v>3518</v>
      </c>
      <c r="AN264" s="609">
        <v>41116</v>
      </c>
    </row>
    <row r="265" spans="36:40">
      <c r="AJ265" s="606" t="s">
        <v>28</v>
      </c>
      <c r="AK265" s="428" t="s">
        <v>3635</v>
      </c>
      <c r="AL265" s="633"/>
      <c r="AM265" s="606" t="s">
        <v>3520</v>
      </c>
      <c r="AN265" s="609">
        <v>41116</v>
      </c>
    </row>
    <row r="266" spans="36:40">
      <c r="AJ266" s="606" t="s">
        <v>28</v>
      </c>
      <c r="AK266" s="607" t="s">
        <v>3317</v>
      </c>
      <c r="AL266" s="633">
        <v>0.02</v>
      </c>
      <c r="AM266" s="606" t="s">
        <v>3523</v>
      </c>
      <c r="AN266" s="609">
        <v>41116</v>
      </c>
    </row>
    <row r="267" spans="36:40">
      <c r="AJ267" s="606" t="s">
        <v>28</v>
      </c>
      <c r="AK267" s="656" t="s">
        <v>3830</v>
      </c>
      <c r="AL267" s="633">
        <v>3.51</v>
      </c>
      <c r="AM267" s="606" t="s">
        <v>3519</v>
      </c>
      <c r="AN267" s="609">
        <v>41116</v>
      </c>
    </row>
    <row r="268" spans="36:40">
      <c r="AJ268" s="606" t="s">
        <v>171</v>
      </c>
      <c r="AK268" s="606" t="s">
        <v>3353</v>
      </c>
      <c r="AL268" s="633">
        <v>3.14</v>
      </c>
      <c r="AM268" s="606" t="s">
        <v>3515</v>
      </c>
      <c r="AN268" s="609">
        <v>41116</v>
      </c>
    </row>
    <row r="269" spans="36:40">
      <c r="AJ269" s="606" t="s">
        <v>1122</v>
      </c>
      <c r="AK269" s="656" t="s">
        <v>3838</v>
      </c>
      <c r="AL269" s="633">
        <v>0.125</v>
      </c>
      <c r="AM269" s="606" t="s">
        <v>3273</v>
      </c>
      <c r="AN269" s="609">
        <v>41116</v>
      </c>
    </row>
    <row r="270" spans="36:40">
      <c r="AJ270" s="606" t="s">
        <v>2041</v>
      </c>
      <c r="AK270" s="428" t="s">
        <v>3624</v>
      </c>
      <c r="AL270" s="641">
        <v>1.1120000000000001</v>
      </c>
      <c r="AM270" s="606" t="s">
        <v>3526</v>
      </c>
      <c r="AN270" s="609">
        <v>41117</v>
      </c>
    </row>
    <row r="271" spans="36:40">
      <c r="AJ271" s="606" t="s">
        <v>171</v>
      </c>
      <c r="AK271" s="606" t="s">
        <v>3353</v>
      </c>
      <c r="AL271" s="642">
        <v>9.3800000000000008</v>
      </c>
      <c r="AM271" s="606" t="s">
        <v>3524</v>
      </c>
      <c r="AN271" s="609">
        <v>41117</v>
      </c>
    </row>
    <row r="272" spans="36:40" ht="14.45" customHeight="1">
      <c r="AJ272" s="606" t="s">
        <v>171</v>
      </c>
      <c r="AK272" s="606" t="s">
        <v>3353</v>
      </c>
      <c r="AL272" s="633"/>
      <c r="AM272" s="606" t="s">
        <v>3525</v>
      </c>
      <c r="AN272" s="609">
        <v>41117</v>
      </c>
    </row>
    <row r="273" spans="36:40">
      <c r="AJ273" s="606" t="s">
        <v>30</v>
      </c>
      <c r="AK273" s="429" t="s">
        <v>3621</v>
      </c>
      <c r="AL273" s="633">
        <v>2.94</v>
      </c>
      <c r="AM273" s="606" t="s">
        <v>3531</v>
      </c>
      <c r="AN273" s="609">
        <v>41120</v>
      </c>
    </row>
    <row r="274" spans="36:40">
      <c r="AJ274" s="606" t="s">
        <v>442</v>
      </c>
      <c r="AK274" s="429" t="s">
        <v>3643</v>
      </c>
      <c r="AL274" s="633">
        <v>2.36</v>
      </c>
      <c r="AM274" s="606" t="s">
        <v>3527</v>
      </c>
      <c r="AN274" s="609">
        <v>41120</v>
      </c>
    </row>
    <row r="275" spans="36:40">
      <c r="AJ275" s="606" t="s">
        <v>442</v>
      </c>
      <c r="AK275" s="429" t="s">
        <v>3643</v>
      </c>
      <c r="AL275" s="633">
        <v>1.0740000000000001</v>
      </c>
      <c r="AM275" s="606" t="s">
        <v>3530</v>
      </c>
      <c r="AN275" s="609">
        <v>41120</v>
      </c>
    </row>
    <row r="276" spans="36:40">
      <c r="AJ276" s="606" t="s">
        <v>128</v>
      </c>
      <c r="AK276" s="607" t="s">
        <v>2209</v>
      </c>
      <c r="AL276" s="633">
        <v>4.5</v>
      </c>
      <c r="AM276" s="606" t="s">
        <v>3529</v>
      </c>
      <c r="AN276" s="609">
        <v>41120</v>
      </c>
    </row>
    <row r="277" spans="36:40">
      <c r="AJ277" s="606" t="s">
        <v>24</v>
      </c>
      <c r="AK277" s="428" t="s">
        <v>3644</v>
      </c>
      <c r="AL277" s="633">
        <v>0.16</v>
      </c>
      <c r="AM277" s="606" t="s">
        <v>3532</v>
      </c>
      <c r="AN277" s="609">
        <v>41120</v>
      </c>
    </row>
    <row r="278" spans="36:40">
      <c r="AJ278" s="606" t="s">
        <v>28</v>
      </c>
      <c r="AK278" s="607" t="s">
        <v>3317</v>
      </c>
      <c r="AL278" s="633">
        <v>0.18</v>
      </c>
      <c r="AM278" s="606" t="s">
        <v>3528</v>
      </c>
      <c r="AN278" s="609">
        <v>41120</v>
      </c>
    </row>
    <row r="279" spans="36:40">
      <c r="AJ279" s="606" t="s">
        <v>262</v>
      </c>
      <c r="AK279" s="656" t="s">
        <v>3836</v>
      </c>
      <c r="AL279" s="633">
        <v>2.0640000000000001</v>
      </c>
      <c r="AM279" s="606" t="s">
        <v>3533</v>
      </c>
      <c r="AN279" s="609">
        <v>41120</v>
      </c>
    </row>
    <row r="280" spans="36:40">
      <c r="AJ280" s="606" t="s">
        <v>30</v>
      </c>
      <c r="AK280" s="429" t="s">
        <v>3621</v>
      </c>
      <c r="AL280" s="644">
        <v>6.94</v>
      </c>
      <c r="AM280" s="606" t="s">
        <v>3610</v>
      </c>
      <c r="AN280" s="609">
        <v>41121</v>
      </c>
    </row>
    <row r="281" spans="36:40">
      <c r="AJ281" s="606" t="s">
        <v>114</v>
      </c>
      <c r="AK281" s="429" t="s">
        <v>2208</v>
      </c>
      <c r="AL281" s="644">
        <v>0.34</v>
      </c>
      <c r="AM281" s="606" t="s">
        <v>3609</v>
      </c>
      <c r="AN281" s="609">
        <v>41121</v>
      </c>
    </row>
    <row r="282" spans="36:40">
      <c r="AJ282" s="636" t="s">
        <v>671</v>
      </c>
      <c r="AK282" s="636"/>
      <c r="AL282" s="634">
        <f>SUM(AL4:AL281)</f>
        <v>703.70199999999943</v>
      </c>
      <c r="AM282" s="661">
        <v>0.64</v>
      </c>
    </row>
    <row r="284" spans="36:40">
      <c r="AJ284" s="670" t="s">
        <v>3843</v>
      </c>
      <c r="AL284" s="638">
        <f>AL282-AL327</f>
        <v>611.13799999999947</v>
      </c>
    </row>
    <row r="285" spans="36:40">
      <c r="AJ285" s="624" t="s">
        <v>458</v>
      </c>
      <c r="AK285" s="625" t="s">
        <v>1</v>
      </c>
      <c r="AL285" s="624" t="s">
        <v>750</v>
      </c>
      <c r="AM285" s="625" t="s">
        <v>459</v>
      </c>
      <c r="AN285" s="625" t="s">
        <v>4</v>
      </c>
    </row>
    <row r="286" spans="36:40">
      <c r="AJ286" s="662" t="s">
        <v>763</v>
      </c>
      <c r="AK286" s="662" t="s">
        <v>3642</v>
      </c>
      <c r="AL286" s="665">
        <v>1.47</v>
      </c>
      <c r="AM286" s="662" t="s">
        <v>3362</v>
      </c>
      <c r="AN286" s="664">
        <v>41101</v>
      </c>
    </row>
    <row r="287" spans="36:40">
      <c r="AJ287" s="662" t="s">
        <v>28</v>
      </c>
      <c r="AK287" s="662" t="s">
        <v>3388</v>
      </c>
      <c r="AL287" s="665">
        <v>3</v>
      </c>
      <c r="AM287" s="662" t="s">
        <v>3273</v>
      </c>
      <c r="AN287" s="664">
        <v>41101</v>
      </c>
    </row>
    <row r="288" spans="36:40" ht="14.45" customHeight="1">
      <c r="AJ288" s="662" t="s">
        <v>28</v>
      </c>
      <c r="AK288" s="662" t="s">
        <v>3646</v>
      </c>
      <c r="AL288" s="665">
        <v>1.54</v>
      </c>
      <c r="AM288" s="662" t="s">
        <v>3363</v>
      </c>
      <c r="AN288" s="664">
        <v>41101</v>
      </c>
    </row>
    <row r="289" spans="36:40">
      <c r="AJ289" s="662" t="s">
        <v>171</v>
      </c>
      <c r="AK289" s="662" t="s">
        <v>3607</v>
      </c>
      <c r="AL289" s="663">
        <v>5.375</v>
      </c>
      <c r="AM289" s="662" t="s">
        <v>3273</v>
      </c>
      <c r="AN289" s="664">
        <v>41101</v>
      </c>
    </row>
    <row r="290" spans="36:40">
      <c r="AJ290" s="662" t="s">
        <v>249</v>
      </c>
      <c r="AK290" s="666" t="s">
        <v>3841</v>
      </c>
      <c r="AL290" s="665">
        <v>0.3</v>
      </c>
      <c r="AM290" s="662" t="s">
        <v>3357</v>
      </c>
      <c r="AN290" s="664">
        <v>41101</v>
      </c>
    </row>
    <row r="291" spans="36:40">
      <c r="AJ291" s="662" t="s">
        <v>30</v>
      </c>
      <c r="AK291" s="666" t="s">
        <v>3824</v>
      </c>
      <c r="AL291" s="665">
        <v>6</v>
      </c>
      <c r="AM291" s="662" t="s">
        <v>3410</v>
      </c>
      <c r="AN291" s="664">
        <v>41104</v>
      </c>
    </row>
    <row r="292" spans="36:40">
      <c r="AJ292" s="662" t="s">
        <v>3407</v>
      </c>
      <c r="AK292" s="662" t="s">
        <v>3627</v>
      </c>
      <c r="AL292" s="665">
        <v>6.5</v>
      </c>
      <c r="AM292" s="662" t="s">
        <v>3408</v>
      </c>
      <c r="AN292" s="664">
        <v>41104</v>
      </c>
    </row>
    <row r="293" spans="36:40">
      <c r="AJ293" s="662" t="s">
        <v>28</v>
      </c>
      <c r="AK293" s="662" t="s">
        <v>3388</v>
      </c>
      <c r="AL293" s="665">
        <v>0.5</v>
      </c>
      <c r="AM293" s="662" t="s">
        <v>3411</v>
      </c>
      <c r="AN293" s="664">
        <v>41104</v>
      </c>
    </row>
    <row r="294" spans="36:40">
      <c r="AJ294" s="662" t="s">
        <v>28</v>
      </c>
      <c r="AK294" s="662" t="s">
        <v>3637</v>
      </c>
      <c r="AL294" s="663">
        <v>3.56</v>
      </c>
      <c r="AM294" s="662" t="s">
        <v>3413</v>
      </c>
      <c r="AN294" s="664">
        <v>41104</v>
      </c>
    </row>
    <row r="295" spans="36:40">
      <c r="AJ295" s="662" t="s">
        <v>28</v>
      </c>
      <c r="AK295" s="662" t="s">
        <v>3638</v>
      </c>
      <c r="AL295" s="663">
        <v>5</v>
      </c>
      <c r="AM295" s="662" t="s">
        <v>3412</v>
      </c>
      <c r="AN295" s="664">
        <v>41104</v>
      </c>
    </row>
    <row r="296" spans="36:40">
      <c r="AJ296" s="662" t="s">
        <v>196</v>
      </c>
      <c r="AK296" s="667" t="s">
        <v>3310</v>
      </c>
      <c r="AL296" s="665">
        <v>10</v>
      </c>
      <c r="AM296" s="662" t="s">
        <v>3406</v>
      </c>
      <c r="AN296" s="664">
        <v>41104</v>
      </c>
    </row>
    <row r="297" spans="36:40">
      <c r="AJ297" s="662" t="s">
        <v>763</v>
      </c>
      <c r="AK297" s="662" t="s">
        <v>3642</v>
      </c>
      <c r="AL297" s="665">
        <v>2.56</v>
      </c>
      <c r="AM297" s="662" t="s">
        <v>3432</v>
      </c>
      <c r="AN297" s="664">
        <v>41106</v>
      </c>
    </row>
    <row r="298" spans="36:40">
      <c r="AJ298" s="662" t="s">
        <v>226</v>
      </c>
      <c r="AK298" s="662" t="s">
        <v>3627</v>
      </c>
      <c r="AL298" s="665">
        <v>0.34</v>
      </c>
      <c r="AM298" s="662" t="s">
        <v>3433</v>
      </c>
      <c r="AN298" s="664">
        <v>41106</v>
      </c>
    </row>
    <row r="299" spans="36:40">
      <c r="AJ299" s="662" t="s">
        <v>28</v>
      </c>
      <c r="AK299" s="662" t="s">
        <v>3388</v>
      </c>
      <c r="AL299" s="665">
        <v>0.65</v>
      </c>
      <c r="AM299" s="662" t="s">
        <v>3426</v>
      </c>
      <c r="AN299" s="664">
        <v>41106</v>
      </c>
    </row>
    <row r="300" spans="36:40">
      <c r="AJ300" s="662" t="s">
        <v>28</v>
      </c>
      <c r="AK300" s="662" t="s">
        <v>3623</v>
      </c>
      <c r="AL300" s="665">
        <v>0.34</v>
      </c>
      <c r="AM300" s="662" t="s">
        <v>3431</v>
      </c>
      <c r="AN300" s="664">
        <v>41106</v>
      </c>
    </row>
    <row r="301" spans="36:40">
      <c r="AJ301" s="662" t="s">
        <v>196</v>
      </c>
      <c r="AK301" s="667" t="s">
        <v>3310</v>
      </c>
      <c r="AL301" s="665">
        <v>12.5</v>
      </c>
      <c r="AM301" s="662" t="s">
        <v>3435</v>
      </c>
      <c r="AN301" s="664">
        <v>41106</v>
      </c>
    </row>
    <row r="302" spans="36:40">
      <c r="AJ302" s="662" t="s">
        <v>171</v>
      </c>
      <c r="AK302" s="668" t="s">
        <v>3833</v>
      </c>
      <c r="AL302" s="665">
        <v>0.3</v>
      </c>
      <c r="AM302" s="662" t="s">
        <v>3429</v>
      </c>
      <c r="AN302" s="664">
        <v>41106</v>
      </c>
    </row>
    <row r="303" spans="36:40">
      <c r="AJ303" s="662" t="s">
        <v>813</v>
      </c>
      <c r="AK303" s="667" t="s">
        <v>3323</v>
      </c>
      <c r="AL303" s="665">
        <v>0.4</v>
      </c>
      <c r="AM303" s="662" t="s">
        <v>3434</v>
      </c>
      <c r="AN303" s="664">
        <v>41106</v>
      </c>
    </row>
    <row r="304" spans="36:40">
      <c r="AJ304" s="662" t="s">
        <v>114</v>
      </c>
      <c r="AK304" s="662" t="s">
        <v>3630</v>
      </c>
      <c r="AL304" s="665">
        <v>0.23</v>
      </c>
      <c r="AM304" s="662" t="s">
        <v>3428</v>
      </c>
      <c r="AN304" s="664">
        <v>41106</v>
      </c>
    </row>
    <row r="305" spans="36:40">
      <c r="AJ305" s="662" t="s">
        <v>28</v>
      </c>
      <c r="AK305" s="662" t="s">
        <v>3623</v>
      </c>
      <c r="AL305" s="665">
        <v>5</v>
      </c>
      <c r="AM305" s="662" t="s">
        <v>3442</v>
      </c>
      <c r="AN305" s="664">
        <v>41107</v>
      </c>
    </row>
    <row r="306" spans="36:40">
      <c r="AJ306" s="662" t="s">
        <v>28</v>
      </c>
      <c r="AK306" s="666" t="s">
        <v>3831</v>
      </c>
      <c r="AL306" s="665">
        <v>0.13</v>
      </c>
      <c r="AM306" s="662" t="s">
        <v>3441</v>
      </c>
      <c r="AN306" s="664">
        <v>41107</v>
      </c>
    </row>
    <row r="307" spans="36:40">
      <c r="AJ307" s="662" t="s">
        <v>196</v>
      </c>
      <c r="AK307" s="667" t="s">
        <v>3310</v>
      </c>
      <c r="AL307" s="669">
        <v>6.4</v>
      </c>
      <c r="AM307" s="662" t="s">
        <v>3447</v>
      </c>
      <c r="AN307" s="664">
        <v>41107</v>
      </c>
    </row>
    <row r="308" spans="36:40">
      <c r="AJ308" s="662" t="s">
        <v>262</v>
      </c>
      <c r="AK308" s="667" t="s">
        <v>3631</v>
      </c>
      <c r="AL308" s="663">
        <v>1.07</v>
      </c>
      <c r="AM308" s="662" t="s">
        <v>3448</v>
      </c>
      <c r="AN308" s="664">
        <v>41107</v>
      </c>
    </row>
    <row r="309" spans="36:40">
      <c r="AJ309" s="662" t="s">
        <v>764</v>
      </c>
      <c r="AK309" s="662" t="s">
        <v>3626</v>
      </c>
      <c r="AL309" s="665">
        <v>0.27</v>
      </c>
      <c r="AM309" s="662" t="s">
        <v>3449</v>
      </c>
      <c r="AN309" s="664">
        <v>41107</v>
      </c>
    </row>
    <row r="310" spans="36:40">
      <c r="AJ310" s="662" t="s">
        <v>28</v>
      </c>
      <c r="AK310" s="662" t="s">
        <v>3639</v>
      </c>
      <c r="AL310" s="665">
        <v>0.44</v>
      </c>
      <c r="AM310" s="662" t="s">
        <v>3477</v>
      </c>
      <c r="AN310" s="664">
        <v>41111</v>
      </c>
    </row>
    <row r="311" spans="36:40">
      <c r="AJ311" s="662" t="s">
        <v>30</v>
      </c>
      <c r="AK311" s="666" t="s">
        <v>3825</v>
      </c>
      <c r="AL311" s="665">
        <v>0.15</v>
      </c>
      <c r="AM311" s="662" t="s">
        <v>3474</v>
      </c>
      <c r="AN311" s="664">
        <v>41112</v>
      </c>
    </row>
    <row r="312" spans="36:40">
      <c r="AJ312" s="662" t="s">
        <v>196</v>
      </c>
      <c r="AK312" s="666" t="s">
        <v>3832</v>
      </c>
      <c r="AL312" s="665">
        <v>0.1</v>
      </c>
      <c r="AM312" s="662" t="s">
        <v>3476</v>
      </c>
      <c r="AN312" s="664">
        <v>41112</v>
      </c>
    </row>
    <row r="313" spans="36:40">
      <c r="AJ313" s="662" t="s">
        <v>28</v>
      </c>
      <c r="AK313" s="662" t="s">
        <v>3624</v>
      </c>
      <c r="AL313" s="665">
        <v>0.19900000000000001</v>
      </c>
      <c r="AM313" s="662" t="s">
        <v>3480</v>
      </c>
      <c r="AN313" s="664">
        <v>41113</v>
      </c>
    </row>
    <row r="314" spans="36:40">
      <c r="AJ314" s="662" t="s">
        <v>28</v>
      </c>
      <c r="AK314" s="662" t="s">
        <v>3639</v>
      </c>
      <c r="AL314" s="665">
        <v>1</v>
      </c>
      <c r="AM314" s="662" t="s">
        <v>3483</v>
      </c>
      <c r="AN314" s="664">
        <v>41113</v>
      </c>
    </row>
    <row r="315" spans="36:40">
      <c r="AJ315" s="662" t="s">
        <v>171</v>
      </c>
      <c r="AK315" s="662" t="s">
        <v>3353</v>
      </c>
      <c r="AL315" s="665">
        <v>2.02</v>
      </c>
      <c r="AM315" s="662" t="s">
        <v>3484</v>
      </c>
      <c r="AN315" s="664">
        <v>41113</v>
      </c>
    </row>
    <row r="316" spans="36:40">
      <c r="AJ316" s="662" t="s">
        <v>23</v>
      </c>
      <c r="AK316" s="662" t="s">
        <v>3486</v>
      </c>
      <c r="AL316" s="665">
        <v>0.64</v>
      </c>
      <c r="AM316" s="662" t="s">
        <v>3487</v>
      </c>
      <c r="AN316" s="664">
        <v>41113</v>
      </c>
    </row>
    <row r="317" spans="36:40">
      <c r="AJ317" s="662" t="s">
        <v>813</v>
      </c>
      <c r="AK317" s="667" t="s">
        <v>3323</v>
      </c>
      <c r="AL317" s="665">
        <v>0.09</v>
      </c>
      <c r="AM317" s="662" t="s">
        <v>3485</v>
      </c>
      <c r="AN317" s="664">
        <v>41113</v>
      </c>
    </row>
    <row r="318" spans="36:40">
      <c r="AJ318" s="662" t="s">
        <v>114</v>
      </c>
      <c r="AK318" s="667" t="s">
        <v>2208</v>
      </c>
      <c r="AL318" s="665">
        <v>0.04</v>
      </c>
      <c r="AM318" s="662" t="s">
        <v>3273</v>
      </c>
      <c r="AN318" s="664">
        <v>41113</v>
      </c>
    </row>
    <row r="319" spans="36:40">
      <c r="AJ319" s="662" t="s">
        <v>764</v>
      </c>
      <c r="AK319" s="662" t="s">
        <v>3625</v>
      </c>
      <c r="AL319" s="665">
        <v>0.13</v>
      </c>
      <c r="AM319" s="662" t="s">
        <v>3479</v>
      </c>
      <c r="AN319" s="664">
        <v>41113</v>
      </c>
    </row>
    <row r="320" spans="36:40">
      <c r="AJ320" s="662" t="s">
        <v>128</v>
      </c>
      <c r="AK320" s="667" t="s">
        <v>2209</v>
      </c>
      <c r="AL320" s="665">
        <v>2.48</v>
      </c>
      <c r="AM320" s="662" t="s">
        <v>3489</v>
      </c>
      <c r="AN320" s="664">
        <v>41114</v>
      </c>
    </row>
    <row r="321" spans="36:40">
      <c r="AJ321" s="662" t="s">
        <v>28</v>
      </c>
      <c r="AK321" s="662" t="s">
        <v>3388</v>
      </c>
      <c r="AL321" s="665">
        <v>0.33</v>
      </c>
      <c r="AM321" s="662" t="s">
        <v>3273</v>
      </c>
      <c r="AN321" s="664">
        <v>41114</v>
      </c>
    </row>
    <row r="322" spans="36:40">
      <c r="AJ322" s="662" t="s">
        <v>28</v>
      </c>
      <c r="AK322" s="662" t="s">
        <v>3635</v>
      </c>
      <c r="AL322" s="665">
        <v>0.08</v>
      </c>
      <c r="AM322" s="662" t="s">
        <v>3493</v>
      </c>
      <c r="AN322" s="664">
        <v>41114</v>
      </c>
    </row>
    <row r="323" spans="36:40">
      <c r="AJ323" s="662" t="s">
        <v>196</v>
      </c>
      <c r="AK323" s="667" t="s">
        <v>3310</v>
      </c>
      <c r="AL323" s="665">
        <v>6.32</v>
      </c>
      <c r="AM323" s="662" t="s">
        <v>3488</v>
      </c>
      <c r="AN323" s="664">
        <v>41114</v>
      </c>
    </row>
    <row r="324" spans="36:40">
      <c r="AJ324" s="662" t="s">
        <v>196</v>
      </c>
      <c r="AK324" s="667" t="s">
        <v>3330</v>
      </c>
      <c r="AL324" s="665">
        <v>0.17</v>
      </c>
      <c r="AM324" s="662" t="s">
        <v>3490</v>
      </c>
      <c r="AN324" s="664">
        <v>41114</v>
      </c>
    </row>
    <row r="325" spans="36:40">
      <c r="AJ325" s="662" t="s">
        <v>171</v>
      </c>
      <c r="AK325" s="662" t="s">
        <v>3353</v>
      </c>
      <c r="AL325" s="665">
        <v>4.4800000000000004</v>
      </c>
      <c r="AM325" s="662" t="s">
        <v>3492</v>
      </c>
      <c r="AN325" s="664">
        <v>41114</v>
      </c>
    </row>
    <row r="326" spans="36:40">
      <c r="AJ326" s="662" t="s">
        <v>171</v>
      </c>
      <c r="AK326" s="662" t="s">
        <v>3607</v>
      </c>
      <c r="AL326" s="665">
        <v>0.46</v>
      </c>
      <c r="AM326" s="662" t="s">
        <v>3510</v>
      </c>
      <c r="AN326" s="664">
        <v>41114</v>
      </c>
    </row>
    <row r="327" spans="36:40" ht="15">
      <c r="AJ327" s="1041" t="s">
        <v>671</v>
      </c>
      <c r="AK327" s="1041"/>
      <c r="AL327" s="611">
        <f>SUM(AL286:AL326)</f>
        <v>92.563999999999979</v>
      </c>
      <c r="AM327"/>
      <c r="AN327"/>
    </row>
  </sheetData>
  <sortState ref="AJ4:AN281">
    <sortCondition ref="AN3:AN280"/>
  </sortState>
  <mergeCells count="7">
    <mergeCell ref="AV1:AZ1"/>
    <mergeCell ref="BC1:BG1"/>
    <mergeCell ref="AJ327:AK327"/>
    <mergeCell ref="A1:Q1"/>
    <mergeCell ref="S1:AH1"/>
    <mergeCell ref="AJ1:AN1"/>
    <mergeCell ref="AP1:AT1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E237"/>
  <sheetViews>
    <sheetView topLeftCell="A76" workbookViewId="0">
      <selection activeCell="B90" sqref="B90"/>
    </sheetView>
  </sheetViews>
  <sheetFormatPr defaultRowHeight="15"/>
  <cols>
    <col min="1" max="1" width="12.28515625" bestFit="1" customWidth="1"/>
    <col min="2" max="2" width="43.28515625" bestFit="1" customWidth="1"/>
    <col min="3" max="3" width="11" bestFit="1" customWidth="1"/>
    <col min="14" max="14" width="14.7109375" bestFit="1" customWidth="1"/>
    <col min="16" max="16" width="8.85546875" style="676"/>
    <col min="17" max="17" width="14.7109375" bestFit="1" customWidth="1"/>
    <col min="18" max="18" width="51.85546875" customWidth="1"/>
    <col min="19" max="19" width="11" bestFit="1" customWidth="1"/>
    <col min="20" max="20" width="4" bestFit="1" customWidth="1"/>
    <col min="21" max="28" width="3.140625" bestFit="1" customWidth="1"/>
    <col min="29" max="29" width="4.140625" bestFit="1" customWidth="1"/>
    <col min="30" max="30" width="15.7109375" bestFit="1" customWidth="1"/>
    <col min="32" max="32" width="8.85546875" style="676"/>
    <col min="33" max="33" width="11" bestFit="1" customWidth="1"/>
    <col min="34" max="34" width="41.42578125" bestFit="1" customWidth="1"/>
    <col min="35" max="35" width="11" bestFit="1" customWidth="1"/>
    <col min="36" max="36" width="13.28515625" bestFit="1" customWidth="1"/>
    <col min="37" max="37" width="8.28515625" bestFit="1" customWidth="1"/>
    <col min="38" max="38" width="10.7109375" bestFit="1" customWidth="1"/>
    <col min="39" max="39" width="8.85546875" style="676"/>
    <col min="40" max="40" width="13.140625" bestFit="1" customWidth="1"/>
    <col min="41" max="41" width="39" bestFit="1" customWidth="1"/>
    <col min="42" max="42" width="15.85546875" bestFit="1" customWidth="1"/>
    <col min="43" max="43" width="11.28515625" bestFit="1" customWidth="1"/>
    <col min="44" max="44" width="8.85546875" customWidth="1"/>
    <col min="45" max="45" width="8.85546875" style="676"/>
    <col min="46" max="46" width="4" bestFit="1" customWidth="1"/>
    <col min="47" max="47" width="18.5703125" bestFit="1" customWidth="1"/>
    <col min="48" max="48" width="27.28515625" bestFit="1" customWidth="1"/>
    <col min="49" max="49" width="30.7109375" bestFit="1" customWidth="1"/>
    <col min="50" max="50" width="10.5703125" bestFit="1" customWidth="1"/>
    <col min="51" max="51" width="8.85546875" style="676"/>
    <col min="52" max="52" width="5" bestFit="1" customWidth="1"/>
    <col min="53" max="53" width="25.140625" bestFit="1" customWidth="1"/>
    <col min="54" max="54" width="31.85546875" bestFit="1" customWidth="1"/>
    <col min="55" max="55" width="24" bestFit="1" customWidth="1"/>
    <col min="56" max="56" width="10.140625" bestFit="1" customWidth="1"/>
    <col min="57" max="57" width="8.85546875" style="676"/>
  </cols>
  <sheetData>
    <row r="1" spans="1:57" ht="15.75" thickBot="1">
      <c r="A1" s="1042" t="s">
        <v>772</v>
      </c>
      <c r="B1" s="1042"/>
      <c r="C1" s="1042"/>
      <c r="D1" s="1042"/>
      <c r="E1" s="1042"/>
      <c r="F1" s="1042"/>
      <c r="G1" s="1042"/>
      <c r="H1" s="1042"/>
      <c r="I1" s="1042"/>
      <c r="J1" s="1042"/>
      <c r="K1" s="1042"/>
      <c r="L1" s="1042"/>
      <c r="M1" s="1042"/>
      <c r="N1" s="1042"/>
      <c r="O1" s="1042"/>
      <c r="P1" s="674"/>
      <c r="Q1" s="1042" t="s">
        <v>4293</v>
      </c>
      <c r="R1" s="1042"/>
      <c r="S1" s="1042"/>
      <c r="T1" s="1042"/>
      <c r="U1" s="1042"/>
      <c r="V1" s="1042"/>
      <c r="W1" s="1042"/>
      <c r="X1" s="1042"/>
      <c r="Y1" s="1042"/>
      <c r="Z1" s="1042"/>
      <c r="AA1" s="1042"/>
      <c r="AB1" s="1042"/>
      <c r="AC1" s="1042"/>
      <c r="AD1" s="1042"/>
      <c r="AE1" s="1042"/>
      <c r="AF1" s="674"/>
      <c r="AG1" s="1042" t="s">
        <v>773</v>
      </c>
      <c r="AH1" s="1042"/>
      <c r="AI1" s="1042"/>
      <c r="AJ1" s="1042"/>
      <c r="AK1" s="1042"/>
      <c r="AL1" s="1042"/>
      <c r="AM1" s="674"/>
      <c r="AN1" s="1043" t="s">
        <v>774</v>
      </c>
      <c r="AO1" s="1043"/>
      <c r="AP1" s="1043"/>
      <c r="AQ1" s="1043"/>
      <c r="AR1" s="1043"/>
      <c r="AS1" s="674"/>
      <c r="AT1" s="1040" t="s">
        <v>775</v>
      </c>
      <c r="AU1" s="1040"/>
      <c r="AV1" s="1040"/>
      <c r="AW1" s="1040"/>
      <c r="AX1" s="671"/>
      <c r="AY1" s="674"/>
      <c r="AZ1" s="1040" t="s">
        <v>810</v>
      </c>
      <c r="BA1" s="1040"/>
      <c r="BB1" s="1040"/>
      <c r="BC1" s="1040"/>
      <c r="BD1" s="1040"/>
      <c r="BE1" s="674"/>
    </row>
    <row r="2" spans="1:57" ht="15.75" thickBot="1">
      <c r="A2" s="617" t="s">
        <v>0</v>
      </c>
      <c r="B2" s="617" t="s">
        <v>1</v>
      </c>
      <c r="C2" s="617" t="s">
        <v>7</v>
      </c>
      <c r="D2" s="617" t="s">
        <v>257</v>
      </c>
      <c r="E2" s="617" t="s">
        <v>313</v>
      </c>
      <c r="F2" s="617" t="s">
        <v>259</v>
      </c>
      <c r="G2" s="617" t="s">
        <v>197</v>
      </c>
      <c r="H2" s="617" t="s">
        <v>233</v>
      </c>
      <c r="I2" s="617" t="s">
        <v>314</v>
      </c>
      <c r="J2" s="617" t="s">
        <v>315</v>
      </c>
      <c r="K2" s="617" t="s">
        <v>263</v>
      </c>
      <c r="L2" s="617" t="s">
        <v>1498</v>
      </c>
      <c r="M2" s="617" t="s">
        <v>1497</v>
      </c>
      <c r="N2" s="617" t="s">
        <v>771</v>
      </c>
      <c r="O2" s="617" t="s">
        <v>678</v>
      </c>
      <c r="P2" s="675"/>
      <c r="Q2" s="618" t="s">
        <v>0</v>
      </c>
      <c r="R2" s="619" t="s">
        <v>1</v>
      </c>
      <c r="S2" s="620" t="s">
        <v>7</v>
      </c>
      <c r="T2" s="621" t="s">
        <v>257</v>
      </c>
      <c r="U2" s="622" t="s">
        <v>313</v>
      </c>
      <c r="V2" s="622" t="s">
        <v>259</v>
      </c>
      <c r="W2" s="622" t="s">
        <v>197</v>
      </c>
      <c r="X2" s="622" t="s">
        <v>233</v>
      </c>
      <c r="Y2" s="622" t="s">
        <v>314</v>
      </c>
      <c r="Z2" s="622" t="s">
        <v>315</v>
      </c>
      <c r="AA2" s="622" t="s">
        <v>263</v>
      </c>
      <c r="AB2" s="622" t="s">
        <v>1498</v>
      </c>
      <c r="AC2" s="622" t="s">
        <v>1497</v>
      </c>
      <c r="AD2" s="622" t="s">
        <v>771</v>
      </c>
      <c r="AE2" s="623" t="s">
        <v>678</v>
      </c>
      <c r="AF2" s="675"/>
      <c r="AG2" s="626" t="s">
        <v>458</v>
      </c>
      <c r="AH2" s="627" t="s">
        <v>1</v>
      </c>
      <c r="AI2" s="627" t="s">
        <v>7</v>
      </c>
      <c r="AJ2" s="627" t="s">
        <v>459</v>
      </c>
      <c r="AK2" s="627" t="s">
        <v>4</v>
      </c>
      <c r="AL2" s="627" t="s">
        <v>2401</v>
      </c>
      <c r="AM2" s="675"/>
      <c r="AN2" s="692" t="s">
        <v>458</v>
      </c>
      <c r="AO2" s="694" t="s">
        <v>1</v>
      </c>
      <c r="AP2" s="694" t="s">
        <v>7</v>
      </c>
      <c r="AQ2" s="694" t="s">
        <v>459</v>
      </c>
      <c r="AR2" s="627" t="s">
        <v>4</v>
      </c>
      <c r="AS2" s="675"/>
      <c r="AT2" s="617" t="s">
        <v>778</v>
      </c>
      <c r="AU2" s="617" t="s">
        <v>0</v>
      </c>
      <c r="AV2" s="617" t="s">
        <v>1</v>
      </c>
      <c r="AW2" s="617" t="s">
        <v>779</v>
      </c>
      <c r="AX2" s="617" t="s">
        <v>4</v>
      </c>
      <c r="AY2" s="675"/>
      <c r="AZ2" s="617" t="s">
        <v>778</v>
      </c>
      <c r="BA2" s="617" t="s">
        <v>0</v>
      </c>
      <c r="BB2" s="617" t="s">
        <v>1</v>
      </c>
      <c r="BC2" s="617" t="s">
        <v>779</v>
      </c>
      <c r="BD2" s="617" t="s">
        <v>4</v>
      </c>
      <c r="BE2" s="675"/>
    </row>
    <row r="3" spans="1:57">
      <c r="A3" s="677" t="s">
        <v>9</v>
      </c>
      <c r="B3" s="678" t="s">
        <v>3848</v>
      </c>
      <c r="C3">
        <f>SUM(D3:M3)</f>
        <v>3</v>
      </c>
      <c r="D3" s="677"/>
      <c r="E3" s="677"/>
      <c r="F3" s="677"/>
      <c r="G3" s="677">
        <v>1</v>
      </c>
      <c r="H3" s="677"/>
      <c r="I3" s="677"/>
      <c r="J3" s="677"/>
      <c r="K3" s="677"/>
      <c r="L3" s="677">
        <v>2</v>
      </c>
      <c r="M3" s="677"/>
      <c r="N3" t="s">
        <v>9</v>
      </c>
      <c r="O3">
        <v>3</v>
      </c>
      <c r="Q3" s="700" t="s">
        <v>10</v>
      </c>
      <c r="R3" s="701" t="s">
        <v>4294</v>
      </c>
      <c r="S3" s="693">
        <f t="shared" ref="S3:S33" si="0">SUM(T3:V3)</f>
        <v>85</v>
      </c>
      <c r="T3" s="24">
        <v>73</v>
      </c>
      <c r="U3" s="24"/>
      <c r="V3" s="24">
        <v>12</v>
      </c>
      <c r="AD3" t="s">
        <v>10</v>
      </c>
      <c r="AE3">
        <f>SUM(S3:S4)</f>
        <v>140</v>
      </c>
      <c r="AG3" s="686" t="s">
        <v>173</v>
      </c>
      <c r="AH3" s="686" t="s">
        <v>3929</v>
      </c>
      <c r="AI3" s="687">
        <v>0.18</v>
      </c>
      <c r="AJ3" s="688" t="s">
        <v>3930</v>
      </c>
      <c r="AK3" s="689">
        <v>41139</v>
      </c>
      <c r="AL3" s="686" t="s">
        <v>3931</v>
      </c>
      <c r="AN3" s="26" t="s">
        <v>30</v>
      </c>
      <c r="AO3" s="26" t="s">
        <v>4183</v>
      </c>
      <c r="AP3" s="27">
        <v>5</v>
      </c>
      <c r="AQ3" s="26" t="s">
        <v>4184</v>
      </c>
      <c r="AT3" s="280">
        <v>257</v>
      </c>
      <c r="AU3" s="695" t="s">
        <v>1145</v>
      </c>
      <c r="AV3" s="696" t="s">
        <v>3423</v>
      </c>
      <c r="AW3" s="697" t="s">
        <v>782</v>
      </c>
      <c r="AX3" s="698" t="s">
        <v>3819</v>
      </c>
      <c r="AZ3" s="639">
        <v>1250</v>
      </c>
      <c r="BA3" s="639" t="s">
        <v>1577</v>
      </c>
      <c r="BB3" s="647" t="s">
        <v>4214</v>
      </c>
      <c r="BC3" s="639" t="s">
        <v>4215</v>
      </c>
      <c r="BD3" s="648">
        <v>40984</v>
      </c>
    </row>
    <row r="4" spans="1:57">
      <c r="A4" s="677" t="s">
        <v>10</v>
      </c>
      <c r="B4" s="677" t="s">
        <v>3849</v>
      </c>
      <c r="C4">
        <f t="shared" ref="C4:C67" si="1">SUM(D4:M4)</f>
        <v>53</v>
      </c>
      <c r="D4" s="677"/>
      <c r="E4" s="677"/>
      <c r="F4" s="677"/>
      <c r="G4" s="677">
        <v>38</v>
      </c>
      <c r="H4" s="677"/>
      <c r="I4" s="677"/>
      <c r="J4" s="677">
        <v>3</v>
      </c>
      <c r="K4" s="677">
        <v>12</v>
      </c>
      <c r="L4" s="677"/>
      <c r="M4" s="677"/>
      <c r="N4" t="s">
        <v>10</v>
      </c>
      <c r="O4">
        <f>SUM(C4:C6)</f>
        <v>81</v>
      </c>
      <c r="Q4" s="702" t="s">
        <v>10</v>
      </c>
      <c r="R4" s="703" t="s">
        <v>4295</v>
      </c>
      <c r="S4" s="693">
        <f t="shared" si="0"/>
        <v>55</v>
      </c>
      <c r="T4" s="24">
        <v>54</v>
      </c>
      <c r="U4" s="24"/>
      <c r="V4" s="24">
        <v>1</v>
      </c>
      <c r="AD4" t="s">
        <v>147</v>
      </c>
      <c r="AE4">
        <f>SUM(S5:S7)</f>
        <v>26</v>
      </c>
      <c r="AG4" s="686" t="s">
        <v>30</v>
      </c>
      <c r="AH4" s="686" t="s">
        <v>3932</v>
      </c>
      <c r="AI4" s="687">
        <v>25.62</v>
      </c>
      <c r="AJ4" s="688" t="s">
        <v>3933</v>
      </c>
      <c r="AK4" s="689">
        <v>41125</v>
      </c>
      <c r="AL4" s="686" t="s">
        <v>3931</v>
      </c>
      <c r="AN4" s="26" t="s">
        <v>28</v>
      </c>
      <c r="AO4" s="26" t="s">
        <v>4185</v>
      </c>
      <c r="AP4" s="27">
        <v>5</v>
      </c>
      <c r="AQ4" s="26" t="s">
        <v>4186</v>
      </c>
      <c r="AT4" s="280">
        <v>258</v>
      </c>
      <c r="AU4" s="695" t="s">
        <v>143</v>
      </c>
      <c r="AV4" s="696" t="s">
        <v>305</v>
      </c>
      <c r="AW4" s="697" t="s">
        <v>3705</v>
      </c>
      <c r="AX4" s="698" t="s">
        <v>4200</v>
      </c>
      <c r="AZ4" s="639">
        <v>1251</v>
      </c>
      <c r="BA4" s="639" t="s">
        <v>1577</v>
      </c>
      <c r="BB4" s="647" t="s">
        <v>4216</v>
      </c>
      <c r="BC4" s="639" t="s">
        <v>4217</v>
      </c>
      <c r="BD4" s="648">
        <v>40984</v>
      </c>
    </row>
    <row r="5" spans="1:57">
      <c r="A5" s="677" t="s">
        <v>10</v>
      </c>
      <c r="B5" s="678" t="s">
        <v>3850</v>
      </c>
      <c r="C5">
        <f t="shared" si="1"/>
        <v>25</v>
      </c>
      <c r="D5" s="677"/>
      <c r="E5" s="677"/>
      <c r="F5" s="677"/>
      <c r="G5" s="677"/>
      <c r="H5" s="677"/>
      <c r="I5" s="677">
        <v>25</v>
      </c>
      <c r="J5" s="677"/>
      <c r="K5" s="677"/>
      <c r="L5" s="677"/>
      <c r="M5" s="677"/>
      <c r="N5" t="s">
        <v>1029</v>
      </c>
      <c r="O5">
        <v>1</v>
      </c>
      <c r="Q5" s="702" t="s">
        <v>147</v>
      </c>
      <c r="R5" s="704" t="s">
        <v>4296</v>
      </c>
      <c r="S5" s="693">
        <f t="shared" si="0"/>
        <v>21</v>
      </c>
      <c r="T5" s="24">
        <v>19</v>
      </c>
      <c r="U5" s="24"/>
      <c r="V5" s="24">
        <v>2</v>
      </c>
      <c r="AD5" t="s">
        <v>122</v>
      </c>
      <c r="AE5">
        <f>SUM(S8)</f>
        <v>18</v>
      </c>
      <c r="AG5" s="686" t="s">
        <v>30</v>
      </c>
      <c r="AH5" s="686" t="s">
        <v>3932</v>
      </c>
      <c r="AI5" s="687">
        <v>16.350000000000001</v>
      </c>
      <c r="AJ5" s="688" t="s">
        <v>3934</v>
      </c>
      <c r="AK5" s="689">
        <v>41123</v>
      </c>
      <c r="AL5" s="686" t="s">
        <v>3931</v>
      </c>
      <c r="AN5" s="26" t="s">
        <v>28</v>
      </c>
      <c r="AO5" s="26" t="s">
        <v>4187</v>
      </c>
      <c r="AP5" s="27">
        <v>5</v>
      </c>
      <c r="AQ5" s="26" t="s">
        <v>4188</v>
      </c>
      <c r="AT5" s="280">
        <v>259</v>
      </c>
      <c r="AU5" s="695" t="s">
        <v>143</v>
      </c>
      <c r="AV5" s="696" t="s">
        <v>2771</v>
      </c>
      <c r="AW5" s="697" t="s">
        <v>999</v>
      </c>
      <c r="AX5" s="698" t="s">
        <v>3810</v>
      </c>
      <c r="AZ5" s="639">
        <v>1252</v>
      </c>
      <c r="BA5" s="639" t="s">
        <v>1577</v>
      </c>
      <c r="BB5" s="647" t="s">
        <v>4218</v>
      </c>
      <c r="BC5" s="639" t="s">
        <v>4215</v>
      </c>
      <c r="BD5" s="648">
        <v>40940</v>
      </c>
    </row>
    <row r="6" spans="1:57">
      <c r="A6" s="677" t="s">
        <v>10</v>
      </c>
      <c r="B6" s="678" t="s">
        <v>3851</v>
      </c>
      <c r="C6">
        <f t="shared" si="1"/>
        <v>3</v>
      </c>
      <c r="D6" s="677"/>
      <c r="E6" s="677"/>
      <c r="F6" s="677"/>
      <c r="G6" s="677"/>
      <c r="H6" s="677"/>
      <c r="I6" s="677">
        <v>3</v>
      </c>
      <c r="J6" s="677"/>
      <c r="K6" s="677"/>
      <c r="L6" s="677"/>
      <c r="M6" s="677"/>
      <c r="N6" t="s">
        <v>147</v>
      </c>
      <c r="O6">
        <v>1</v>
      </c>
      <c r="Q6" s="702" t="s">
        <v>147</v>
      </c>
      <c r="R6" s="647" t="s">
        <v>4297</v>
      </c>
      <c r="S6" s="693">
        <f t="shared" si="0"/>
        <v>1</v>
      </c>
      <c r="T6" s="24"/>
      <c r="U6" s="24"/>
      <c r="V6" s="24">
        <v>1</v>
      </c>
      <c r="AD6" t="s">
        <v>401</v>
      </c>
      <c r="AE6">
        <f>SUM(S9:S11)</f>
        <v>6</v>
      </c>
      <c r="AG6" s="686" t="s">
        <v>30</v>
      </c>
      <c r="AH6" s="686" t="s">
        <v>3932</v>
      </c>
      <c r="AI6" s="687">
        <v>16.16</v>
      </c>
      <c r="AJ6" s="688" t="s">
        <v>3933</v>
      </c>
      <c r="AK6" s="689">
        <v>41124</v>
      </c>
      <c r="AL6" s="686" t="s">
        <v>3931</v>
      </c>
      <c r="AN6" s="26" t="s">
        <v>28</v>
      </c>
      <c r="AO6" s="26" t="s">
        <v>4189</v>
      </c>
      <c r="AP6" s="27">
        <v>5</v>
      </c>
      <c r="AQ6" s="26" t="s">
        <v>4190</v>
      </c>
      <c r="AT6" s="280">
        <v>260</v>
      </c>
      <c r="AU6" s="695" t="s">
        <v>442</v>
      </c>
      <c r="AV6" s="696" t="s">
        <v>4201</v>
      </c>
      <c r="AW6" s="697" t="s">
        <v>4202</v>
      </c>
      <c r="AX6" s="698" t="s">
        <v>4203</v>
      </c>
      <c r="AZ6" s="639">
        <v>1253</v>
      </c>
      <c r="BA6" s="639" t="s">
        <v>1577</v>
      </c>
      <c r="BB6" s="647" t="s">
        <v>4218</v>
      </c>
      <c r="BC6" s="639" t="s">
        <v>4215</v>
      </c>
      <c r="BD6" s="648">
        <v>40977</v>
      </c>
    </row>
    <row r="7" spans="1:57">
      <c r="A7" s="677" t="s">
        <v>1029</v>
      </c>
      <c r="B7" s="678" t="s">
        <v>3852</v>
      </c>
      <c r="C7">
        <f t="shared" si="1"/>
        <v>1</v>
      </c>
      <c r="D7" s="677"/>
      <c r="E7" s="677"/>
      <c r="F7" s="677"/>
      <c r="G7" s="677"/>
      <c r="H7" s="677"/>
      <c r="I7" s="677"/>
      <c r="J7" s="677"/>
      <c r="K7" s="677">
        <v>1</v>
      </c>
      <c r="L7" s="677"/>
      <c r="M7" s="677"/>
      <c r="N7" t="s">
        <v>6</v>
      </c>
      <c r="O7">
        <f>SUM(C9:C19)</f>
        <v>1546</v>
      </c>
      <c r="Q7" s="702" t="s">
        <v>147</v>
      </c>
      <c r="R7" s="704" t="s">
        <v>4298</v>
      </c>
      <c r="S7" s="693">
        <f t="shared" si="0"/>
        <v>4</v>
      </c>
      <c r="T7" s="24"/>
      <c r="U7" s="24"/>
      <c r="V7" s="24">
        <v>4</v>
      </c>
      <c r="AD7" t="s">
        <v>2068</v>
      </c>
      <c r="AE7">
        <f>SUM(S12)</f>
        <v>18</v>
      </c>
      <c r="AG7" s="686" t="s">
        <v>30</v>
      </c>
      <c r="AH7" s="686" t="s">
        <v>3932</v>
      </c>
      <c r="AI7" s="687">
        <v>11.59</v>
      </c>
      <c r="AJ7" s="688" t="s">
        <v>3935</v>
      </c>
      <c r="AK7" s="689">
        <v>41122</v>
      </c>
      <c r="AL7" s="686" t="s">
        <v>3936</v>
      </c>
      <c r="AN7" s="26" t="s">
        <v>28</v>
      </c>
      <c r="AO7" s="26" t="s">
        <v>4191</v>
      </c>
      <c r="AP7" s="27">
        <v>5</v>
      </c>
      <c r="AQ7" s="26" t="s">
        <v>4192</v>
      </c>
      <c r="AT7" s="280">
        <v>261</v>
      </c>
      <c r="AU7" s="695" t="s">
        <v>11</v>
      </c>
      <c r="AV7" s="696" t="s">
        <v>2215</v>
      </c>
      <c r="AW7" s="697" t="s">
        <v>4204</v>
      </c>
      <c r="AX7" s="698" t="s">
        <v>4205</v>
      </c>
      <c r="AZ7" s="639">
        <v>1254</v>
      </c>
      <c r="BA7" s="639" t="s">
        <v>226</v>
      </c>
      <c r="BB7" s="647" t="s">
        <v>824</v>
      </c>
      <c r="BC7" s="639" t="s">
        <v>825</v>
      </c>
      <c r="BD7" s="648">
        <v>41097</v>
      </c>
    </row>
    <row r="8" spans="1:57">
      <c r="A8" s="677" t="s">
        <v>147</v>
      </c>
      <c r="B8" s="678" t="s">
        <v>3853</v>
      </c>
      <c r="C8">
        <f t="shared" si="1"/>
        <v>1</v>
      </c>
      <c r="D8" s="677"/>
      <c r="E8" s="677"/>
      <c r="F8" s="677"/>
      <c r="G8" s="677"/>
      <c r="H8" s="677"/>
      <c r="I8" s="677">
        <v>1</v>
      </c>
      <c r="J8" s="677"/>
      <c r="K8" s="677"/>
      <c r="L8" s="677"/>
      <c r="M8" s="677"/>
      <c r="N8" t="s">
        <v>11</v>
      </c>
      <c r="O8">
        <f>SUM(C20:C25)</f>
        <v>294</v>
      </c>
      <c r="Q8" s="702" t="s">
        <v>122</v>
      </c>
      <c r="R8" s="705" t="s">
        <v>4299</v>
      </c>
      <c r="S8" s="693">
        <f t="shared" si="0"/>
        <v>18</v>
      </c>
      <c r="T8" s="24">
        <v>18</v>
      </c>
      <c r="U8" s="24"/>
      <c r="V8" s="24"/>
      <c r="AD8" t="s">
        <v>2522</v>
      </c>
      <c r="AE8">
        <f>SUM(S13)</f>
        <v>1</v>
      </c>
      <c r="AG8" s="686" t="s">
        <v>30</v>
      </c>
      <c r="AH8" s="686" t="s">
        <v>3932</v>
      </c>
      <c r="AI8" s="687">
        <v>10.54</v>
      </c>
      <c r="AJ8" s="688" t="s">
        <v>3937</v>
      </c>
      <c r="AK8" s="689">
        <v>41129</v>
      </c>
      <c r="AL8" s="686" t="s">
        <v>3931</v>
      </c>
      <c r="AN8" s="26" t="s">
        <v>28</v>
      </c>
      <c r="AO8" s="26" t="s">
        <v>4193</v>
      </c>
      <c r="AP8" s="27">
        <v>5</v>
      </c>
      <c r="AQ8" s="26" t="s">
        <v>4194</v>
      </c>
      <c r="AT8" s="280">
        <v>262</v>
      </c>
      <c r="AU8" s="695" t="s">
        <v>143</v>
      </c>
      <c r="AV8" s="696" t="s">
        <v>3791</v>
      </c>
      <c r="AW8" s="697" t="s">
        <v>3792</v>
      </c>
      <c r="AX8" s="698" t="s">
        <v>4206</v>
      </c>
      <c r="AZ8" s="639">
        <v>1255</v>
      </c>
      <c r="BA8" s="639" t="s">
        <v>6</v>
      </c>
      <c r="BB8" s="647" t="s">
        <v>4219</v>
      </c>
      <c r="BC8" s="639" t="s">
        <v>4220</v>
      </c>
      <c r="BD8" s="648">
        <v>40935</v>
      </c>
    </row>
    <row r="9" spans="1:57">
      <c r="A9" s="677" t="s">
        <v>6</v>
      </c>
      <c r="B9" s="677" t="s">
        <v>3854</v>
      </c>
      <c r="C9">
        <f t="shared" si="1"/>
        <v>31</v>
      </c>
      <c r="D9" s="677"/>
      <c r="E9" s="677">
        <v>1</v>
      </c>
      <c r="F9" s="677">
        <v>4</v>
      </c>
      <c r="G9" s="677">
        <v>3</v>
      </c>
      <c r="H9" s="677">
        <v>10</v>
      </c>
      <c r="I9" s="677">
        <v>9</v>
      </c>
      <c r="J9" s="677">
        <v>3</v>
      </c>
      <c r="K9" s="677">
        <v>1</v>
      </c>
      <c r="L9" s="677"/>
      <c r="M9" s="677"/>
      <c r="N9" t="s">
        <v>95</v>
      </c>
      <c r="O9">
        <f>SUM(C26)</f>
        <v>12</v>
      </c>
      <c r="Q9" s="702" t="s">
        <v>401</v>
      </c>
      <c r="R9" s="705" t="s">
        <v>4300</v>
      </c>
      <c r="S9" s="693">
        <f t="shared" si="0"/>
        <v>1</v>
      </c>
      <c r="T9" s="24">
        <v>1</v>
      </c>
      <c r="U9" s="24"/>
      <c r="V9" s="24"/>
      <c r="AD9" t="s">
        <v>166</v>
      </c>
      <c r="AE9">
        <f>SUM(S14)</f>
        <v>38</v>
      </c>
      <c r="AG9" s="686" t="s">
        <v>30</v>
      </c>
      <c r="AH9" s="686" t="s">
        <v>3932</v>
      </c>
      <c r="AI9" s="687">
        <v>9.41</v>
      </c>
      <c r="AJ9" s="688" t="s">
        <v>3938</v>
      </c>
      <c r="AK9" s="689">
        <v>41130</v>
      </c>
      <c r="AL9" s="686" t="s">
        <v>3931</v>
      </c>
      <c r="AN9" s="26" t="s">
        <v>20</v>
      </c>
      <c r="AO9" s="394" t="s">
        <v>4195</v>
      </c>
      <c r="AP9" s="27">
        <v>5</v>
      </c>
      <c r="AQ9" s="26" t="s">
        <v>4196</v>
      </c>
      <c r="AT9" s="280">
        <v>263</v>
      </c>
      <c r="AU9" s="695" t="s">
        <v>114</v>
      </c>
      <c r="AV9" s="696" t="s">
        <v>409</v>
      </c>
      <c r="AW9" s="697" t="s">
        <v>797</v>
      </c>
      <c r="AX9" s="698" t="s">
        <v>4207</v>
      </c>
      <c r="AZ9" s="639">
        <v>1256</v>
      </c>
      <c r="BA9" s="639" t="s">
        <v>196</v>
      </c>
      <c r="BB9" s="647" t="s">
        <v>1045</v>
      </c>
      <c r="BC9" s="639" t="s">
        <v>4221</v>
      </c>
      <c r="BD9" s="648">
        <v>41097</v>
      </c>
    </row>
    <row r="10" spans="1:57">
      <c r="A10" s="677" t="s">
        <v>6</v>
      </c>
      <c r="B10" s="677" t="s">
        <v>3855</v>
      </c>
      <c r="C10">
        <f t="shared" si="1"/>
        <v>80</v>
      </c>
      <c r="D10" s="677"/>
      <c r="E10" s="677"/>
      <c r="F10" s="677">
        <v>13</v>
      </c>
      <c r="G10" s="677">
        <v>31</v>
      </c>
      <c r="H10" s="677">
        <v>9</v>
      </c>
      <c r="I10" s="677">
        <v>6</v>
      </c>
      <c r="J10" s="677">
        <v>12</v>
      </c>
      <c r="K10" s="677">
        <v>9</v>
      </c>
      <c r="L10" s="677"/>
      <c r="M10" s="677"/>
      <c r="N10" t="s">
        <v>12</v>
      </c>
      <c r="O10">
        <f>SUM(C27)</f>
        <v>53</v>
      </c>
      <c r="Q10" s="702" t="s">
        <v>401</v>
      </c>
      <c r="R10" s="705" t="s">
        <v>4301</v>
      </c>
      <c r="S10" s="693">
        <f t="shared" si="0"/>
        <v>4</v>
      </c>
      <c r="T10" s="24">
        <v>4</v>
      </c>
      <c r="U10" s="24"/>
      <c r="V10" s="24"/>
      <c r="AD10" t="s">
        <v>95</v>
      </c>
      <c r="AE10">
        <f>SUM(S15:S20)</f>
        <v>326</v>
      </c>
      <c r="AG10" s="686" t="s">
        <v>30</v>
      </c>
      <c r="AH10" s="686" t="s">
        <v>3932</v>
      </c>
      <c r="AI10" s="687">
        <v>6.95</v>
      </c>
      <c r="AJ10" s="688" t="s">
        <v>3939</v>
      </c>
      <c r="AK10" s="689">
        <v>41139</v>
      </c>
      <c r="AL10" s="686" t="s">
        <v>3931</v>
      </c>
      <c r="AN10" s="26" t="s">
        <v>28</v>
      </c>
      <c r="AO10" s="26" t="s">
        <v>4197</v>
      </c>
      <c r="AP10" s="27">
        <v>5</v>
      </c>
      <c r="AQ10" s="26" t="s">
        <v>4198</v>
      </c>
      <c r="AT10" s="280">
        <v>264</v>
      </c>
      <c r="AU10" s="695" t="s">
        <v>3772</v>
      </c>
      <c r="AV10" s="696" t="s">
        <v>2820</v>
      </c>
      <c r="AW10" s="697" t="s">
        <v>2928</v>
      </c>
      <c r="AX10" s="698" t="s">
        <v>3805</v>
      </c>
      <c r="AZ10" s="639">
        <v>1257</v>
      </c>
      <c r="BA10" s="639" t="s">
        <v>1577</v>
      </c>
      <c r="BB10" s="647" t="s">
        <v>105</v>
      </c>
      <c r="BC10" s="639" t="s">
        <v>4215</v>
      </c>
      <c r="BD10" s="648">
        <v>40889</v>
      </c>
    </row>
    <row r="11" spans="1:57">
      <c r="A11" s="677" t="s">
        <v>6</v>
      </c>
      <c r="B11" s="678" t="s">
        <v>3856</v>
      </c>
      <c r="C11">
        <f t="shared" si="1"/>
        <v>21</v>
      </c>
      <c r="D11" s="677"/>
      <c r="E11" s="677"/>
      <c r="F11" s="677"/>
      <c r="G11" s="677"/>
      <c r="H11" s="677">
        <v>13</v>
      </c>
      <c r="I11" s="677">
        <v>3</v>
      </c>
      <c r="J11" s="677">
        <v>5</v>
      </c>
      <c r="K11" s="677"/>
      <c r="L11" s="677"/>
      <c r="M11" s="677"/>
      <c r="N11" t="s">
        <v>142</v>
      </c>
      <c r="O11">
        <f>SUM(C28)</f>
        <v>10</v>
      </c>
      <c r="Q11" s="702" t="s">
        <v>401</v>
      </c>
      <c r="R11" s="647" t="s">
        <v>4302</v>
      </c>
      <c r="S11" s="693">
        <f t="shared" si="0"/>
        <v>1</v>
      </c>
      <c r="T11" s="24"/>
      <c r="U11" s="24"/>
      <c r="V11" s="24">
        <v>1</v>
      </c>
      <c r="AD11" t="s">
        <v>1577</v>
      </c>
      <c r="AE11">
        <f>SUM(S21:S23)</f>
        <v>102</v>
      </c>
      <c r="AG11" s="686" t="s">
        <v>30</v>
      </c>
      <c r="AH11" s="686" t="s">
        <v>3932</v>
      </c>
      <c r="AI11" s="687">
        <v>5.98</v>
      </c>
      <c r="AJ11" s="688" t="s">
        <v>3939</v>
      </c>
      <c r="AK11" s="689">
        <v>41137</v>
      </c>
      <c r="AL11" s="686" t="s">
        <v>3931</v>
      </c>
      <c r="AN11" s="26" t="s">
        <v>813</v>
      </c>
      <c r="AO11" s="394" t="s">
        <v>4199</v>
      </c>
      <c r="AP11" s="27">
        <v>5</v>
      </c>
      <c r="AQ11" s="26" t="s">
        <v>4186</v>
      </c>
      <c r="AT11" s="280">
        <v>265</v>
      </c>
      <c r="AU11" s="695" t="s">
        <v>30</v>
      </c>
      <c r="AV11" s="696" t="s">
        <v>2507</v>
      </c>
      <c r="AW11" s="697" t="s">
        <v>4208</v>
      </c>
      <c r="AX11" s="699" t="s">
        <v>4209</v>
      </c>
      <c r="AZ11" s="639">
        <v>1258</v>
      </c>
      <c r="BA11" s="639" t="s">
        <v>122</v>
      </c>
      <c r="BB11" s="647" t="s">
        <v>3708</v>
      </c>
      <c r="BC11" s="639" t="s">
        <v>1390</v>
      </c>
      <c r="BD11" s="648">
        <v>40977</v>
      </c>
    </row>
    <row r="12" spans="1:57">
      <c r="A12" s="677" t="s">
        <v>6</v>
      </c>
      <c r="B12" s="678" t="s">
        <v>3857</v>
      </c>
      <c r="C12">
        <f t="shared" si="1"/>
        <v>29</v>
      </c>
      <c r="D12" s="677"/>
      <c r="E12" s="677"/>
      <c r="F12" s="677"/>
      <c r="G12" s="677"/>
      <c r="H12" s="677">
        <v>20</v>
      </c>
      <c r="I12" s="677">
        <v>7</v>
      </c>
      <c r="J12" s="677">
        <v>2</v>
      </c>
      <c r="K12" s="677"/>
      <c r="L12" s="677"/>
      <c r="M12" s="677"/>
      <c r="N12" t="s">
        <v>143</v>
      </c>
      <c r="O12">
        <f>SUM(C29:C69)</f>
        <v>12267</v>
      </c>
      <c r="Q12" s="702" t="s">
        <v>2068</v>
      </c>
      <c r="R12" s="32" t="s">
        <v>4303</v>
      </c>
      <c r="S12" s="693">
        <f t="shared" si="0"/>
        <v>18</v>
      </c>
      <c r="T12" s="24">
        <v>18</v>
      </c>
      <c r="U12" s="24"/>
      <c r="V12" s="24"/>
      <c r="AD12" t="s">
        <v>143</v>
      </c>
      <c r="AE12">
        <f>SUM(S24:S27)</f>
        <v>43</v>
      </c>
      <c r="AG12" s="686" t="s">
        <v>30</v>
      </c>
      <c r="AH12" s="686" t="s">
        <v>3932</v>
      </c>
      <c r="AI12" s="687">
        <v>4.72</v>
      </c>
      <c r="AJ12" s="688" t="s">
        <v>3940</v>
      </c>
      <c r="AK12" s="689">
        <v>41128</v>
      </c>
      <c r="AL12" s="686" t="s">
        <v>3931</v>
      </c>
      <c r="AT12" s="280">
        <v>266</v>
      </c>
      <c r="AU12" s="695" t="s">
        <v>143</v>
      </c>
      <c r="AV12" s="696" t="s">
        <v>4210</v>
      </c>
      <c r="AW12" s="697" t="s">
        <v>3775</v>
      </c>
      <c r="AX12" s="699" t="s">
        <v>4211</v>
      </c>
      <c r="AZ12" s="639">
        <v>1259</v>
      </c>
      <c r="BA12" s="639" t="s">
        <v>122</v>
      </c>
      <c r="BB12" s="647" t="s">
        <v>3708</v>
      </c>
      <c r="BC12" s="639" t="s">
        <v>1390</v>
      </c>
      <c r="BD12" s="648">
        <v>40987</v>
      </c>
    </row>
    <row r="13" spans="1:57">
      <c r="A13" s="677" t="s">
        <v>6</v>
      </c>
      <c r="B13" s="678" t="s">
        <v>3858</v>
      </c>
      <c r="C13">
        <f t="shared" si="1"/>
        <v>9</v>
      </c>
      <c r="D13" s="677"/>
      <c r="E13" s="677"/>
      <c r="F13" s="677">
        <v>9</v>
      </c>
      <c r="G13" s="677"/>
      <c r="H13" s="677"/>
      <c r="I13" s="677"/>
      <c r="J13" s="677"/>
      <c r="K13" s="677"/>
      <c r="L13" s="677"/>
      <c r="M13" s="677"/>
      <c r="N13" t="s">
        <v>13</v>
      </c>
      <c r="O13">
        <f>SUM(C70:C76)</f>
        <v>794</v>
      </c>
      <c r="Q13" s="702" t="s">
        <v>1751</v>
      </c>
      <c r="R13" s="32" t="s">
        <v>4304</v>
      </c>
      <c r="S13" s="693">
        <f t="shared" si="0"/>
        <v>1</v>
      </c>
      <c r="T13" s="24"/>
      <c r="U13" s="24"/>
      <c r="V13" s="24">
        <v>1</v>
      </c>
      <c r="AD13" t="s">
        <v>101</v>
      </c>
      <c r="AE13">
        <f>SUM(S28:S30)</f>
        <v>41</v>
      </c>
      <c r="AG13" s="686" t="s">
        <v>30</v>
      </c>
      <c r="AH13" s="686" t="s">
        <v>3932</v>
      </c>
      <c r="AI13" s="687">
        <v>2.69</v>
      </c>
      <c r="AJ13" s="688" t="s">
        <v>3941</v>
      </c>
      <c r="AK13" s="689">
        <v>41131</v>
      </c>
      <c r="AL13" s="686" t="s">
        <v>3936</v>
      </c>
      <c r="AT13" s="280">
        <v>267</v>
      </c>
      <c r="AU13" s="695" t="s">
        <v>143</v>
      </c>
      <c r="AV13" s="696" t="s">
        <v>3176</v>
      </c>
      <c r="AW13" s="26" t="s">
        <v>4212</v>
      </c>
      <c r="AX13" s="699" t="s">
        <v>4213</v>
      </c>
      <c r="AZ13" s="639">
        <v>1260</v>
      </c>
      <c r="BA13" s="639" t="s">
        <v>122</v>
      </c>
      <c r="BB13" s="647" t="s">
        <v>3246</v>
      </c>
      <c r="BC13" s="639" t="s">
        <v>790</v>
      </c>
      <c r="BD13" s="648">
        <v>40960</v>
      </c>
    </row>
    <row r="14" spans="1:57">
      <c r="A14" s="677" t="s">
        <v>6</v>
      </c>
      <c r="B14" s="678" t="s">
        <v>3859</v>
      </c>
      <c r="C14">
        <f t="shared" si="1"/>
        <v>1</v>
      </c>
      <c r="D14" s="677"/>
      <c r="E14" s="677"/>
      <c r="F14" s="677"/>
      <c r="G14" s="677"/>
      <c r="H14" s="677"/>
      <c r="I14" s="677">
        <v>1</v>
      </c>
      <c r="J14" s="677"/>
      <c r="K14" s="677"/>
      <c r="L14" s="677"/>
      <c r="M14" s="677"/>
      <c r="N14" t="s">
        <v>8</v>
      </c>
      <c r="O14">
        <f>SUM(C77:C84)</f>
        <v>361</v>
      </c>
      <c r="Q14" s="702" t="s">
        <v>166</v>
      </c>
      <c r="R14" s="32" t="s">
        <v>4305</v>
      </c>
      <c r="S14" s="693">
        <f t="shared" si="0"/>
        <v>38</v>
      </c>
      <c r="T14" s="24">
        <v>38</v>
      </c>
      <c r="U14" s="24"/>
      <c r="V14" s="24"/>
      <c r="AD14" t="s">
        <v>161</v>
      </c>
      <c r="AE14">
        <f>SUM(S31)</f>
        <v>60</v>
      </c>
      <c r="AG14" s="686" t="s">
        <v>30</v>
      </c>
      <c r="AH14" s="686" t="s">
        <v>3932</v>
      </c>
      <c r="AI14" s="687">
        <v>1.25</v>
      </c>
      <c r="AJ14" s="688" t="s">
        <v>3942</v>
      </c>
      <c r="AK14" s="689">
        <v>41142</v>
      </c>
      <c r="AL14" s="686" t="s">
        <v>3931</v>
      </c>
      <c r="AZ14" s="639">
        <v>1261</v>
      </c>
      <c r="BA14" s="639" t="s">
        <v>122</v>
      </c>
      <c r="BB14" s="647" t="s">
        <v>3246</v>
      </c>
      <c r="BC14" s="639" t="s">
        <v>790</v>
      </c>
      <c r="BD14" s="648">
        <v>40987</v>
      </c>
    </row>
    <row r="15" spans="1:57">
      <c r="A15" s="677" t="s">
        <v>6</v>
      </c>
      <c r="B15" s="677" t="s">
        <v>3860</v>
      </c>
      <c r="C15">
        <f t="shared" si="1"/>
        <v>1179</v>
      </c>
      <c r="D15" s="677"/>
      <c r="E15" s="677">
        <v>591</v>
      </c>
      <c r="F15" s="677">
        <v>25</v>
      </c>
      <c r="G15" s="677">
        <v>55</v>
      </c>
      <c r="H15" s="677">
        <v>93</v>
      </c>
      <c r="I15" s="677">
        <v>218</v>
      </c>
      <c r="J15" s="677">
        <v>93</v>
      </c>
      <c r="K15" s="677">
        <v>59</v>
      </c>
      <c r="L15" s="677">
        <v>45</v>
      </c>
      <c r="M15" s="677"/>
      <c r="N15" t="s">
        <v>101</v>
      </c>
      <c r="O15" s="685">
        <f>SUM(C85)</f>
        <v>65</v>
      </c>
      <c r="Q15" s="702" t="s">
        <v>95</v>
      </c>
      <c r="R15" s="706" t="s">
        <v>4306</v>
      </c>
      <c r="S15" s="693">
        <f t="shared" si="0"/>
        <v>110</v>
      </c>
      <c r="T15" s="24">
        <v>110</v>
      </c>
      <c r="U15" s="24"/>
      <c r="V15" s="24"/>
      <c r="AD15" t="s">
        <v>97</v>
      </c>
      <c r="AE15">
        <f>SUM(S33:S34,S32)</f>
        <v>44</v>
      </c>
      <c r="AG15" s="686" t="s">
        <v>30</v>
      </c>
      <c r="AH15" s="686" t="s">
        <v>3943</v>
      </c>
      <c r="AI15" s="687">
        <v>0.56999999999999995</v>
      </c>
      <c r="AJ15" s="688" t="s">
        <v>3944</v>
      </c>
      <c r="AK15" s="689">
        <v>41146</v>
      </c>
      <c r="AL15" s="686"/>
      <c r="AZ15" s="639">
        <v>1262</v>
      </c>
      <c r="BA15" s="639" t="s">
        <v>202</v>
      </c>
      <c r="BB15" s="647" t="s">
        <v>4222</v>
      </c>
      <c r="BC15" s="639" t="s">
        <v>1105</v>
      </c>
      <c r="BD15" s="648">
        <v>40976</v>
      </c>
    </row>
    <row r="16" spans="1:57">
      <c r="A16" s="677" t="s">
        <v>6</v>
      </c>
      <c r="B16" s="678" t="s">
        <v>3861</v>
      </c>
      <c r="C16">
        <f t="shared" si="1"/>
        <v>2</v>
      </c>
      <c r="D16" s="677"/>
      <c r="E16" s="677"/>
      <c r="F16" s="677"/>
      <c r="G16" s="677"/>
      <c r="H16" s="677"/>
      <c r="I16" s="677">
        <v>1</v>
      </c>
      <c r="J16" s="677"/>
      <c r="K16" s="677">
        <v>1</v>
      </c>
      <c r="L16" s="677"/>
      <c r="M16" s="677"/>
      <c r="O16" s="684">
        <f>SUM(O3:O15)</f>
        <v>15488</v>
      </c>
      <c r="Q16" s="702" t="s">
        <v>95</v>
      </c>
      <c r="R16" s="707" t="s">
        <v>4307</v>
      </c>
      <c r="S16" s="693">
        <f t="shared" si="0"/>
        <v>63</v>
      </c>
      <c r="T16" s="24">
        <v>54</v>
      </c>
      <c r="U16" s="24"/>
      <c r="V16" s="24">
        <v>9</v>
      </c>
      <c r="AE16" s="684">
        <f>SUM(AE3:AE15)</f>
        <v>863</v>
      </c>
      <c r="AG16" s="686" t="s">
        <v>30</v>
      </c>
      <c r="AH16" s="686" t="s">
        <v>3945</v>
      </c>
      <c r="AI16" s="687">
        <v>25.25</v>
      </c>
      <c r="AJ16" s="688" t="s">
        <v>3498</v>
      </c>
      <c r="AK16" s="689">
        <v>41152</v>
      </c>
      <c r="AL16" s="686"/>
      <c r="AZ16" s="639">
        <v>1263</v>
      </c>
      <c r="BA16" s="639" t="s">
        <v>1029</v>
      </c>
      <c r="BB16" s="647" t="s">
        <v>4223</v>
      </c>
      <c r="BC16" s="639" t="s">
        <v>1098</v>
      </c>
      <c r="BD16" s="648">
        <v>40984</v>
      </c>
    </row>
    <row r="17" spans="1:56">
      <c r="A17" s="677" t="s">
        <v>6</v>
      </c>
      <c r="B17" s="677" t="s">
        <v>3862</v>
      </c>
      <c r="C17">
        <f t="shared" si="1"/>
        <v>50</v>
      </c>
      <c r="D17" s="677"/>
      <c r="E17" s="677">
        <v>12</v>
      </c>
      <c r="F17" s="677"/>
      <c r="G17" s="677"/>
      <c r="H17" s="677">
        <v>9</v>
      </c>
      <c r="I17" s="677">
        <v>15</v>
      </c>
      <c r="J17" s="677">
        <v>4</v>
      </c>
      <c r="K17" s="677">
        <v>10</v>
      </c>
      <c r="L17" s="677"/>
      <c r="M17" s="677"/>
      <c r="Q17" s="702" t="s">
        <v>95</v>
      </c>
      <c r="R17" s="707" t="s">
        <v>4308</v>
      </c>
      <c r="S17" s="693">
        <f t="shared" si="0"/>
        <v>89</v>
      </c>
      <c r="T17" s="24">
        <v>89</v>
      </c>
      <c r="U17" s="24"/>
      <c r="V17" s="24"/>
      <c r="AG17" s="686" t="s">
        <v>30</v>
      </c>
      <c r="AH17" s="686" t="s">
        <v>3945</v>
      </c>
      <c r="AI17" s="687">
        <v>9.6999999999999993</v>
      </c>
      <c r="AJ17" s="688" t="s">
        <v>3939</v>
      </c>
      <c r="AK17" s="689">
        <v>41148</v>
      </c>
      <c r="AL17" s="686"/>
      <c r="AZ17" s="639">
        <v>1264</v>
      </c>
      <c r="BA17" s="639" t="s">
        <v>13</v>
      </c>
      <c r="BB17" s="647" t="s">
        <v>4224</v>
      </c>
      <c r="BC17" s="639" t="s">
        <v>4225</v>
      </c>
      <c r="BD17" s="648">
        <v>40994</v>
      </c>
    </row>
    <row r="18" spans="1:56">
      <c r="A18" s="677" t="s">
        <v>6</v>
      </c>
      <c r="B18" s="679" t="s">
        <v>3863</v>
      </c>
      <c r="C18">
        <f t="shared" si="1"/>
        <v>142</v>
      </c>
      <c r="D18" s="677"/>
      <c r="E18" s="677"/>
      <c r="F18" s="677">
        <v>7</v>
      </c>
      <c r="G18" s="677">
        <v>14</v>
      </c>
      <c r="H18" s="677">
        <v>3</v>
      </c>
      <c r="I18" s="677">
        <v>43</v>
      </c>
      <c r="J18" s="677">
        <v>2</v>
      </c>
      <c r="K18" s="677">
        <v>3</v>
      </c>
      <c r="L18" s="677">
        <v>70</v>
      </c>
      <c r="M18" s="677"/>
      <c r="Q18" s="702" t="s">
        <v>95</v>
      </c>
      <c r="R18" s="707" t="s">
        <v>4309</v>
      </c>
      <c r="S18" s="693">
        <f t="shared" si="0"/>
        <v>61</v>
      </c>
      <c r="T18" s="24">
        <v>59</v>
      </c>
      <c r="U18" s="24"/>
      <c r="V18" s="24">
        <v>2</v>
      </c>
      <c r="AG18" s="686" t="s">
        <v>30</v>
      </c>
      <c r="AH18" s="686" t="s">
        <v>3945</v>
      </c>
      <c r="AI18" s="687">
        <v>9.01</v>
      </c>
      <c r="AJ18" s="688" t="s">
        <v>3946</v>
      </c>
      <c r="AK18" s="689">
        <v>41150</v>
      </c>
      <c r="AL18" s="686"/>
      <c r="AZ18" s="639">
        <v>1265</v>
      </c>
      <c r="BA18" s="639" t="s">
        <v>158</v>
      </c>
      <c r="BB18" s="647" t="s">
        <v>4226</v>
      </c>
      <c r="BC18" s="639" t="s">
        <v>4227</v>
      </c>
      <c r="BD18" s="648">
        <v>40994</v>
      </c>
    </row>
    <row r="19" spans="1:56">
      <c r="A19" s="677" t="s">
        <v>6</v>
      </c>
      <c r="B19" s="679" t="s">
        <v>3864</v>
      </c>
      <c r="C19">
        <f t="shared" si="1"/>
        <v>2</v>
      </c>
      <c r="D19" s="677"/>
      <c r="E19" s="677"/>
      <c r="F19" s="677"/>
      <c r="G19" s="677"/>
      <c r="H19" s="677"/>
      <c r="I19" s="677"/>
      <c r="J19" s="677"/>
      <c r="K19" s="677"/>
      <c r="L19" s="677">
        <v>2</v>
      </c>
      <c r="M19" s="677"/>
      <c r="Q19" s="702" t="s">
        <v>95</v>
      </c>
      <c r="R19" s="704" t="s">
        <v>4310</v>
      </c>
      <c r="S19" s="693">
        <f t="shared" si="0"/>
        <v>1</v>
      </c>
      <c r="T19" s="24"/>
      <c r="U19" s="24"/>
      <c r="V19" s="24">
        <v>1</v>
      </c>
      <c r="AG19" s="686" t="s">
        <v>30</v>
      </c>
      <c r="AH19" s="686" t="s">
        <v>3945</v>
      </c>
      <c r="AI19" s="687">
        <v>7.02</v>
      </c>
      <c r="AJ19" s="688" t="s">
        <v>3947</v>
      </c>
      <c r="AK19" s="689">
        <v>41150</v>
      </c>
      <c r="AL19" s="686"/>
      <c r="AZ19" s="639">
        <v>1266</v>
      </c>
      <c r="BA19" s="639" t="s">
        <v>158</v>
      </c>
      <c r="BB19" s="647" t="s">
        <v>4228</v>
      </c>
      <c r="BC19" s="639" t="s">
        <v>4229</v>
      </c>
      <c r="BD19" s="648">
        <v>41009</v>
      </c>
    </row>
    <row r="20" spans="1:56">
      <c r="A20" s="677" t="s">
        <v>11</v>
      </c>
      <c r="B20" s="677" t="s">
        <v>3865</v>
      </c>
      <c r="C20">
        <f t="shared" si="1"/>
        <v>46</v>
      </c>
      <c r="D20" s="677"/>
      <c r="E20" s="677"/>
      <c r="F20" s="677">
        <v>1</v>
      </c>
      <c r="G20" s="677"/>
      <c r="H20" s="677"/>
      <c r="I20" s="677">
        <v>38</v>
      </c>
      <c r="J20" s="677">
        <v>4</v>
      </c>
      <c r="K20" s="677">
        <v>3</v>
      </c>
      <c r="L20" s="677"/>
      <c r="M20" s="677"/>
      <c r="Q20" s="639" t="s">
        <v>95</v>
      </c>
      <c r="R20" s="647" t="s">
        <v>4311</v>
      </c>
      <c r="S20" s="693">
        <f t="shared" si="0"/>
        <v>2</v>
      </c>
      <c r="T20" s="24"/>
      <c r="U20" s="24"/>
      <c r="V20" s="24">
        <v>2</v>
      </c>
      <c r="AG20" s="686" t="s">
        <v>30</v>
      </c>
      <c r="AH20" s="686" t="s">
        <v>3945</v>
      </c>
      <c r="AI20" s="687">
        <v>5.99</v>
      </c>
      <c r="AJ20" s="688" t="s">
        <v>3948</v>
      </c>
      <c r="AK20" s="689">
        <v>41150</v>
      </c>
      <c r="AL20" s="686"/>
      <c r="AZ20" s="639">
        <v>1267</v>
      </c>
      <c r="BA20" s="639" t="s">
        <v>158</v>
      </c>
      <c r="BB20" s="647" t="s">
        <v>4230</v>
      </c>
      <c r="BC20" s="639" t="s">
        <v>4231</v>
      </c>
      <c r="BD20" s="648">
        <v>41009</v>
      </c>
    </row>
    <row r="21" spans="1:56">
      <c r="A21" s="677" t="s">
        <v>11</v>
      </c>
      <c r="B21" s="677" t="s">
        <v>3866</v>
      </c>
      <c r="C21">
        <f t="shared" si="1"/>
        <v>31</v>
      </c>
      <c r="D21" s="677"/>
      <c r="E21" s="677"/>
      <c r="F21" s="677"/>
      <c r="G21" s="677"/>
      <c r="H21" s="677">
        <v>6</v>
      </c>
      <c r="I21" s="677"/>
      <c r="J21" s="677">
        <v>6</v>
      </c>
      <c r="K21" s="677">
        <v>19</v>
      </c>
      <c r="L21" s="677"/>
      <c r="M21" s="677"/>
      <c r="Q21" s="702" t="s">
        <v>1577</v>
      </c>
      <c r="R21" s="707" t="s">
        <v>4312</v>
      </c>
      <c r="S21" s="693">
        <f t="shared" si="0"/>
        <v>2</v>
      </c>
      <c r="T21" s="24">
        <v>2</v>
      </c>
      <c r="U21" s="24"/>
      <c r="V21" s="24"/>
      <c r="AG21" s="686" t="s">
        <v>30</v>
      </c>
      <c r="AH21" s="686" t="s">
        <v>3949</v>
      </c>
      <c r="AI21" s="687">
        <v>0.82</v>
      </c>
      <c r="AJ21" s="688" t="s">
        <v>3950</v>
      </c>
      <c r="AK21" s="689">
        <v>41149</v>
      </c>
      <c r="AL21" s="686"/>
      <c r="AZ21" s="639">
        <v>1268</v>
      </c>
      <c r="BA21" s="639" t="s">
        <v>158</v>
      </c>
      <c r="BB21" s="647" t="s">
        <v>4232</v>
      </c>
      <c r="BC21" s="639" t="s">
        <v>4233</v>
      </c>
      <c r="BD21" s="648">
        <v>41009</v>
      </c>
    </row>
    <row r="22" spans="1:56">
      <c r="A22" s="677" t="s">
        <v>11</v>
      </c>
      <c r="B22" s="677" t="s">
        <v>3867</v>
      </c>
      <c r="C22">
        <f t="shared" si="1"/>
        <v>9</v>
      </c>
      <c r="D22" s="677"/>
      <c r="E22" s="677"/>
      <c r="F22" s="677"/>
      <c r="G22" s="677"/>
      <c r="H22" s="677">
        <v>3</v>
      </c>
      <c r="I22" s="677">
        <v>1</v>
      </c>
      <c r="J22" s="677">
        <v>3</v>
      </c>
      <c r="K22" s="677">
        <v>2</v>
      </c>
      <c r="L22" s="677"/>
      <c r="M22" s="677"/>
      <c r="Q22" s="702" t="s">
        <v>1577</v>
      </c>
      <c r="R22" s="707" t="s">
        <v>4313</v>
      </c>
      <c r="S22" s="693">
        <f t="shared" si="0"/>
        <v>3</v>
      </c>
      <c r="T22" s="24"/>
      <c r="U22" s="24"/>
      <c r="V22" s="24">
        <v>3</v>
      </c>
      <c r="AG22" s="686" t="s">
        <v>30</v>
      </c>
      <c r="AH22" s="686" t="s">
        <v>3949</v>
      </c>
      <c r="AI22" s="687">
        <v>0.34</v>
      </c>
      <c r="AJ22" s="688" t="s">
        <v>3951</v>
      </c>
      <c r="AK22" s="689">
        <v>41132</v>
      </c>
      <c r="AL22" s="686" t="s">
        <v>3931</v>
      </c>
      <c r="AZ22" s="639">
        <v>1269</v>
      </c>
      <c r="BA22" s="639" t="s">
        <v>13</v>
      </c>
      <c r="BB22" s="647" t="s">
        <v>4234</v>
      </c>
      <c r="BC22" s="639" t="s">
        <v>4235</v>
      </c>
      <c r="BD22" s="648">
        <v>40987</v>
      </c>
    </row>
    <row r="23" spans="1:56">
      <c r="A23" s="677" t="s">
        <v>11</v>
      </c>
      <c r="B23" s="677" t="s">
        <v>3868</v>
      </c>
      <c r="C23">
        <f t="shared" si="1"/>
        <v>150</v>
      </c>
      <c r="D23" s="677">
        <v>4</v>
      </c>
      <c r="E23" s="677"/>
      <c r="F23" s="677">
        <v>89</v>
      </c>
      <c r="G23" s="677">
        <v>4</v>
      </c>
      <c r="H23" s="677">
        <v>5</v>
      </c>
      <c r="I23" s="677">
        <v>32</v>
      </c>
      <c r="J23" s="677">
        <v>9</v>
      </c>
      <c r="K23" s="677">
        <v>7</v>
      </c>
      <c r="L23" s="677"/>
      <c r="M23" s="677"/>
      <c r="Q23" s="702" t="s">
        <v>1577</v>
      </c>
      <c r="R23" s="704" t="s">
        <v>4314</v>
      </c>
      <c r="S23" s="693">
        <f t="shared" si="0"/>
        <v>97</v>
      </c>
      <c r="T23" s="24">
        <v>94</v>
      </c>
      <c r="U23" s="24"/>
      <c r="V23" s="24">
        <v>3</v>
      </c>
      <c r="AG23" s="686" t="s">
        <v>442</v>
      </c>
      <c r="AH23" s="686" t="s">
        <v>3952</v>
      </c>
      <c r="AI23" s="687">
        <v>4.5999999999999996</v>
      </c>
      <c r="AJ23" s="688" t="s">
        <v>3953</v>
      </c>
      <c r="AK23" s="689">
        <v>41122</v>
      </c>
      <c r="AL23" s="686" t="s">
        <v>3936</v>
      </c>
      <c r="AZ23" s="639">
        <v>1270</v>
      </c>
      <c r="BA23" s="639" t="s">
        <v>123</v>
      </c>
      <c r="BB23" s="647" t="s">
        <v>4236</v>
      </c>
      <c r="BC23" s="639" t="s">
        <v>1336</v>
      </c>
      <c r="BD23" s="648">
        <v>40976</v>
      </c>
    </row>
    <row r="24" spans="1:56">
      <c r="A24" s="677" t="s">
        <v>11</v>
      </c>
      <c r="B24" s="679" t="s">
        <v>3869</v>
      </c>
      <c r="C24">
        <f t="shared" si="1"/>
        <v>15</v>
      </c>
      <c r="D24" s="677"/>
      <c r="E24" s="677"/>
      <c r="F24" s="677"/>
      <c r="G24" s="677"/>
      <c r="H24" s="677"/>
      <c r="I24" s="677">
        <v>10</v>
      </c>
      <c r="J24" s="677">
        <v>1</v>
      </c>
      <c r="K24" s="677">
        <v>4</v>
      </c>
      <c r="L24" s="677"/>
      <c r="M24" s="677"/>
      <c r="Q24" s="639" t="s">
        <v>143</v>
      </c>
      <c r="R24" s="647" t="s">
        <v>4315</v>
      </c>
      <c r="S24" s="693">
        <f t="shared" si="0"/>
        <v>1</v>
      </c>
      <c r="T24" s="24"/>
      <c r="U24" s="24"/>
      <c r="V24" s="24">
        <v>1</v>
      </c>
      <c r="AG24" s="686" t="s">
        <v>442</v>
      </c>
      <c r="AH24" s="686" t="s">
        <v>3952</v>
      </c>
      <c r="AI24" s="687">
        <v>2.96</v>
      </c>
      <c r="AJ24" s="688" t="s">
        <v>3954</v>
      </c>
      <c r="AK24" s="689">
        <v>41127</v>
      </c>
      <c r="AL24" s="686" t="s">
        <v>3936</v>
      </c>
      <c r="AZ24" s="639">
        <v>1271</v>
      </c>
      <c r="BA24" s="639" t="s">
        <v>123</v>
      </c>
      <c r="BB24" s="647" t="s">
        <v>3066</v>
      </c>
      <c r="BC24" s="639" t="s">
        <v>3090</v>
      </c>
      <c r="BD24" s="648">
        <v>40976</v>
      </c>
    </row>
    <row r="25" spans="1:56">
      <c r="A25" s="677" t="s">
        <v>11</v>
      </c>
      <c r="B25" s="677" t="s">
        <v>3870</v>
      </c>
      <c r="C25">
        <f t="shared" si="1"/>
        <v>43</v>
      </c>
      <c r="D25" s="677"/>
      <c r="E25" s="677"/>
      <c r="F25" s="677">
        <v>9</v>
      </c>
      <c r="G25" s="677">
        <v>1</v>
      </c>
      <c r="H25" s="677">
        <v>2</v>
      </c>
      <c r="I25" s="677">
        <v>13</v>
      </c>
      <c r="J25" s="677">
        <v>4</v>
      </c>
      <c r="K25" s="677">
        <v>3</v>
      </c>
      <c r="L25" s="677">
        <v>11</v>
      </c>
      <c r="M25" s="677"/>
      <c r="Q25" s="702" t="s">
        <v>143</v>
      </c>
      <c r="R25" s="707" t="s">
        <v>4316</v>
      </c>
      <c r="S25" s="693">
        <f t="shared" si="0"/>
        <v>1</v>
      </c>
      <c r="T25" s="24"/>
      <c r="U25" s="24"/>
      <c r="V25" s="24">
        <v>1</v>
      </c>
      <c r="AG25" s="686" t="s">
        <v>442</v>
      </c>
      <c r="AH25" s="686" t="s">
        <v>3952</v>
      </c>
      <c r="AI25" s="687">
        <v>2.04</v>
      </c>
      <c r="AJ25" s="688" t="s">
        <v>3955</v>
      </c>
      <c r="AK25" s="689">
        <v>41127</v>
      </c>
      <c r="AL25" s="686" t="s">
        <v>3936</v>
      </c>
      <c r="AZ25" s="639">
        <v>1272</v>
      </c>
      <c r="BA25" s="639" t="s">
        <v>3270</v>
      </c>
      <c r="BB25" s="647" t="s">
        <v>3674</v>
      </c>
      <c r="BC25" s="639" t="s">
        <v>786</v>
      </c>
      <c r="BD25" s="648">
        <v>40994</v>
      </c>
    </row>
    <row r="26" spans="1:56">
      <c r="A26" s="677" t="s">
        <v>95</v>
      </c>
      <c r="B26" s="680" t="s">
        <v>3871</v>
      </c>
      <c r="C26">
        <f t="shared" si="1"/>
        <v>12</v>
      </c>
      <c r="D26" s="677"/>
      <c r="E26" s="677"/>
      <c r="F26" s="677"/>
      <c r="G26" s="677"/>
      <c r="H26" s="677"/>
      <c r="I26" s="677">
        <v>12</v>
      </c>
      <c r="J26" s="677"/>
      <c r="K26" s="677"/>
      <c r="L26" s="677"/>
      <c r="M26" s="677"/>
      <c r="Q26" s="702" t="s">
        <v>143</v>
      </c>
      <c r="R26" s="32" t="s">
        <v>4317</v>
      </c>
      <c r="S26" s="693">
        <f t="shared" si="0"/>
        <v>21</v>
      </c>
      <c r="T26" s="24">
        <v>18</v>
      </c>
      <c r="U26" s="24"/>
      <c r="V26" s="24">
        <v>3</v>
      </c>
      <c r="AG26" s="686" t="s">
        <v>442</v>
      </c>
      <c r="AH26" s="686" t="s">
        <v>3952</v>
      </c>
      <c r="AI26" s="687">
        <v>1.28</v>
      </c>
      <c r="AJ26" s="688" t="s">
        <v>3956</v>
      </c>
      <c r="AK26" s="689">
        <v>41122</v>
      </c>
      <c r="AL26" s="686" t="s">
        <v>3957</v>
      </c>
      <c r="AZ26" s="639">
        <v>1273</v>
      </c>
      <c r="BA26" s="639" t="s">
        <v>306</v>
      </c>
      <c r="BB26" s="647" t="s">
        <v>4237</v>
      </c>
      <c r="BC26" s="639" t="s">
        <v>4238</v>
      </c>
      <c r="BD26" s="648">
        <v>40974</v>
      </c>
    </row>
    <row r="27" spans="1:56">
      <c r="A27" s="677" t="s">
        <v>12</v>
      </c>
      <c r="B27" s="677" t="s">
        <v>3872</v>
      </c>
      <c r="C27">
        <f t="shared" si="1"/>
        <v>53</v>
      </c>
      <c r="D27" s="677"/>
      <c r="E27" s="677"/>
      <c r="F27" s="677">
        <v>1</v>
      </c>
      <c r="G27" s="677">
        <v>2</v>
      </c>
      <c r="H27" s="677">
        <v>2</v>
      </c>
      <c r="I27" s="677">
        <v>36</v>
      </c>
      <c r="J27" s="677">
        <v>7</v>
      </c>
      <c r="K27" s="677">
        <v>5</v>
      </c>
      <c r="L27" s="677"/>
      <c r="M27" s="677"/>
      <c r="Q27" s="702" t="s">
        <v>143</v>
      </c>
      <c r="R27" s="32" t="s">
        <v>4318</v>
      </c>
      <c r="S27" s="693">
        <f t="shared" si="0"/>
        <v>20</v>
      </c>
      <c r="T27" s="24">
        <v>18</v>
      </c>
      <c r="U27" s="24"/>
      <c r="V27" s="24">
        <v>2</v>
      </c>
      <c r="AG27" s="686" t="s">
        <v>442</v>
      </c>
      <c r="AH27" s="686" t="s">
        <v>3952</v>
      </c>
      <c r="AI27" s="687">
        <v>0.98</v>
      </c>
      <c r="AJ27" s="688" t="s">
        <v>3958</v>
      </c>
      <c r="AK27" s="689">
        <v>41128</v>
      </c>
      <c r="AL27" s="686" t="s">
        <v>3936</v>
      </c>
      <c r="AZ27" s="639">
        <v>1274</v>
      </c>
      <c r="BA27" s="639" t="s">
        <v>306</v>
      </c>
      <c r="BB27" s="647" t="s">
        <v>4239</v>
      </c>
      <c r="BC27" s="639" t="s">
        <v>4240</v>
      </c>
      <c r="BD27" s="648">
        <v>40998</v>
      </c>
    </row>
    <row r="28" spans="1:56">
      <c r="A28" s="677" t="s">
        <v>142</v>
      </c>
      <c r="B28" s="678" t="s">
        <v>3873</v>
      </c>
      <c r="C28">
        <f t="shared" si="1"/>
        <v>10</v>
      </c>
      <c r="D28" s="677"/>
      <c r="E28" s="677"/>
      <c r="F28" s="677"/>
      <c r="G28" s="677"/>
      <c r="H28" s="677"/>
      <c r="I28" s="677"/>
      <c r="J28" s="677"/>
      <c r="K28" s="677">
        <v>10</v>
      </c>
      <c r="L28" s="677"/>
      <c r="M28" s="677"/>
      <c r="Q28" s="639" t="s">
        <v>101</v>
      </c>
      <c r="R28" s="647" t="s">
        <v>4319</v>
      </c>
      <c r="S28" s="693">
        <f t="shared" si="0"/>
        <v>18</v>
      </c>
      <c r="T28" s="24">
        <v>18</v>
      </c>
      <c r="U28" s="24"/>
      <c r="V28" s="24"/>
      <c r="AG28" s="686" t="s">
        <v>442</v>
      </c>
      <c r="AH28" s="686" t="s">
        <v>3952</v>
      </c>
      <c r="AI28" s="687">
        <v>0.15</v>
      </c>
      <c r="AJ28" s="688" t="s">
        <v>3959</v>
      </c>
      <c r="AK28" s="689">
        <v>41141</v>
      </c>
      <c r="AL28" s="686" t="s">
        <v>3957</v>
      </c>
      <c r="AZ28" s="639">
        <v>1275</v>
      </c>
      <c r="BA28" s="639" t="s">
        <v>3270</v>
      </c>
      <c r="BB28" s="647" t="s">
        <v>3674</v>
      </c>
      <c r="BC28" s="639" t="s">
        <v>786</v>
      </c>
      <c r="BD28" s="648">
        <v>41008</v>
      </c>
    </row>
    <row r="29" spans="1:56">
      <c r="A29" s="677" t="s">
        <v>143</v>
      </c>
      <c r="B29" s="677" t="s">
        <v>3874</v>
      </c>
      <c r="C29">
        <f t="shared" si="1"/>
        <v>258</v>
      </c>
      <c r="D29" s="681"/>
      <c r="E29" s="681"/>
      <c r="F29" s="681"/>
      <c r="G29" s="682">
        <v>75</v>
      </c>
      <c r="H29" s="681">
        <v>27</v>
      </c>
      <c r="I29" s="681">
        <v>64</v>
      </c>
      <c r="J29" s="681">
        <v>33</v>
      </c>
      <c r="K29" s="681">
        <v>59</v>
      </c>
      <c r="L29" s="682"/>
      <c r="M29" s="683"/>
      <c r="Q29" s="639" t="s">
        <v>101</v>
      </c>
      <c r="R29" s="647" t="s">
        <v>4320</v>
      </c>
      <c r="S29" s="693">
        <f t="shared" si="0"/>
        <v>2</v>
      </c>
      <c r="T29" s="24">
        <v>2</v>
      </c>
      <c r="U29" s="24"/>
      <c r="V29" s="24"/>
      <c r="AG29" s="686" t="s">
        <v>128</v>
      </c>
      <c r="AH29" s="686" t="s">
        <v>3960</v>
      </c>
      <c r="AI29" s="687">
        <v>9.4700000000000006</v>
      </c>
      <c r="AJ29" s="688" t="s">
        <v>3961</v>
      </c>
      <c r="AK29" s="689">
        <v>41143</v>
      </c>
      <c r="AL29" s="686" t="s">
        <v>3931</v>
      </c>
      <c r="AZ29" s="639">
        <v>1276</v>
      </c>
      <c r="BA29" s="639" t="s">
        <v>2068</v>
      </c>
      <c r="BB29" s="647" t="s">
        <v>4241</v>
      </c>
      <c r="BC29" s="639" t="s">
        <v>4242</v>
      </c>
      <c r="BD29" s="648">
        <v>40974</v>
      </c>
    </row>
    <row r="30" spans="1:56">
      <c r="A30" s="677" t="s">
        <v>143</v>
      </c>
      <c r="B30" s="677" t="s">
        <v>3875</v>
      </c>
      <c r="C30">
        <f t="shared" si="1"/>
        <v>597</v>
      </c>
      <c r="D30" s="677">
        <v>38</v>
      </c>
      <c r="E30" s="677"/>
      <c r="F30" s="677">
        <v>225</v>
      </c>
      <c r="G30" s="677"/>
      <c r="H30" s="677"/>
      <c r="I30" s="677">
        <v>104</v>
      </c>
      <c r="J30" s="677"/>
      <c r="K30" s="677">
        <v>230</v>
      </c>
      <c r="L30" s="677"/>
      <c r="M30" s="677"/>
      <c r="Q30" s="702" t="s">
        <v>101</v>
      </c>
      <c r="R30" s="32" t="s">
        <v>4321</v>
      </c>
      <c r="S30" s="693">
        <f t="shared" si="0"/>
        <v>21</v>
      </c>
      <c r="T30" s="24">
        <v>21</v>
      </c>
      <c r="U30" s="24"/>
      <c r="V30" s="24"/>
      <c r="AG30" s="686" t="s">
        <v>128</v>
      </c>
      <c r="AH30" s="686" t="s">
        <v>3960</v>
      </c>
      <c r="AI30" s="687">
        <v>9.4499999999999993</v>
      </c>
      <c r="AJ30" s="688" t="s">
        <v>3962</v>
      </c>
      <c r="AK30" s="689">
        <v>41143</v>
      </c>
      <c r="AL30" s="686" t="s">
        <v>3931</v>
      </c>
      <c r="AZ30" s="639">
        <v>1277</v>
      </c>
      <c r="BA30" s="639" t="s">
        <v>2068</v>
      </c>
      <c r="BB30" s="647" t="s">
        <v>2302</v>
      </c>
      <c r="BC30" s="639" t="s">
        <v>790</v>
      </c>
      <c r="BD30" s="648">
        <v>40938</v>
      </c>
    </row>
    <row r="31" spans="1:56">
      <c r="A31" s="677" t="s">
        <v>143</v>
      </c>
      <c r="B31" s="677" t="s">
        <v>3876</v>
      </c>
      <c r="C31">
        <f t="shared" si="1"/>
        <v>459</v>
      </c>
      <c r="D31" s="677">
        <v>8</v>
      </c>
      <c r="E31" s="677">
        <v>4</v>
      </c>
      <c r="F31" s="677">
        <v>73</v>
      </c>
      <c r="G31" s="677">
        <v>19</v>
      </c>
      <c r="H31" s="677">
        <v>68</v>
      </c>
      <c r="I31" s="677">
        <v>144</v>
      </c>
      <c r="J31" s="677">
        <v>68</v>
      </c>
      <c r="K31" s="677">
        <v>75</v>
      </c>
      <c r="L31" s="677"/>
      <c r="M31" s="677"/>
      <c r="Q31" s="639" t="s">
        <v>161</v>
      </c>
      <c r="R31" s="647" t="s">
        <v>4322</v>
      </c>
      <c r="S31" s="693">
        <f t="shared" si="0"/>
        <v>60</v>
      </c>
      <c r="T31" s="24">
        <v>58</v>
      </c>
      <c r="U31" s="24"/>
      <c r="V31" s="24">
        <v>2</v>
      </c>
      <c r="AG31" s="686" t="s">
        <v>128</v>
      </c>
      <c r="AH31" s="686" t="s">
        <v>3960</v>
      </c>
      <c r="AI31" s="687">
        <v>9.02</v>
      </c>
      <c r="AJ31" s="688" t="s">
        <v>3963</v>
      </c>
      <c r="AK31" s="689">
        <v>41122</v>
      </c>
      <c r="AL31" s="686" t="s">
        <v>3931</v>
      </c>
      <c r="AZ31" s="639">
        <v>1278</v>
      </c>
      <c r="BA31" s="639" t="s">
        <v>202</v>
      </c>
      <c r="BB31" s="647" t="s">
        <v>4243</v>
      </c>
      <c r="BC31" s="639" t="s">
        <v>3689</v>
      </c>
      <c r="BD31" s="648">
        <v>40940</v>
      </c>
    </row>
    <row r="32" spans="1:56">
      <c r="A32" s="677" t="s">
        <v>143</v>
      </c>
      <c r="B32" s="677" t="s">
        <v>3877</v>
      </c>
      <c r="C32">
        <f t="shared" si="1"/>
        <v>86</v>
      </c>
      <c r="D32" s="677"/>
      <c r="E32" s="677"/>
      <c r="F32" s="677"/>
      <c r="G32" s="677"/>
      <c r="H32" s="677">
        <v>26</v>
      </c>
      <c r="I32" s="677">
        <v>28</v>
      </c>
      <c r="J32" s="677">
        <v>26</v>
      </c>
      <c r="K32" s="677">
        <v>6</v>
      </c>
      <c r="L32" s="677"/>
      <c r="M32" s="677"/>
      <c r="Q32" s="702" t="s">
        <v>97</v>
      </c>
      <c r="R32" s="707" t="s">
        <v>4323</v>
      </c>
      <c r="S32" s="693">
        <f t="shared" si="0"/>
        <v>19</v>
      </c>
      <c r="T32" s="24">
        <v>16</v>
      </c>
      <c r="U32" s="24"/>
      <c r="V32" s="24">
        <v>3</v>
      </c>
      <c r="AG32" s="686" t="s">
        <v>128</v>
      </c>
      <c r="AH32" s="686" t="s">
        <v>3960</v>
      </c>
      <c r="AI32" s="687">
        <v>8.4600000000000009</v>
      </c>
      <c r="AJ32" s="688" t="s">
        <v>3964</v>
      </c>
      <c r="AK32" s="689">
        <v>41128</v>
      </c>
      <c r="AL32" s="686" t="s">
        <v>3931</v>
      </c>
      <c r="AZ32" s="639">
        <v>1279</v>
      </c>
      <c r="BA32" s="639" t="s">
        <v>123</v>
      </c>
      <c r="BB32" s="647" t="s">
        <v>206</v>
      </c>
      <c r="BC32" s="639" t="s">
        <v>4244</v>
      </c>
      <c r="BD32" s="648">
        <v>40938</v>
      </c>
    </row>
    <row r="33" spans="1:56">
      <c r="A33" s="677" t="s">
        <v>143</v>
      </c>
      <c r="B33" s="678" t="s">
        <v>3878</v>
      </c>
      <c r="C33">
        <f t="shared" si="1"/>
        <v>26</v>
      </c>
      <c r="D33" s="677"/>
      <c r="E33" s="677"/>
      <c r="F33" s="677"/>
      <c r="G33" s="677"/>
      <c r="H33" s="677"/>
      <c r="I33" s="677">
        <v>7</v>
      </c>
      <c r="J33" s="677"/>
      <c r="K33" s="677">
        <v>19</v>
      </c>
      <c r="L33" s="677"/>
      <c r="M33" s="677"/>
      <c r="Q33" s="702" t="s">
        <v>97</v>
      </c>
      <c r="R33" s="708" t="s">
        <v>4324</v>
      </c>
      <c r="S33" s="693">
        <f t="shared" si="0"/>
        <v>3</v>
      </c>
      <c r="T33" s="24"/>
      <c r="U33" s="24"/>
      <c r="V33" s="24">
        <v>3</v>
      </c>
      <c r="AG33" s="686" t="s">
        <v>128</v>
      </c>
      <c r="AH33" s="686" t="s">
        <v>3960</v>
      </c>
      <c r="AI33" s="687">
        <v>8.35</v>
      </c>
      <c r="AJ33" s="688" t="s">
        <v>3965</v>
      </c>
      <c r="AK33" s="689">
        <v>41137</v>
      </c>
      <c r="AL33" s="686" t="s">
        <v>3931</v>
      </c>
      <c r="AZ33" s="639">
        <v>1280</v>
      </c>
      <c r="BA33" s="639" t="s">
        <v>13</v>
      </c>
      <c r="BB33" s="647" t="s">
        <v>120</v>
      </c>
      <c r="BC33" s="639" t="s">
        <v>3097</v>
      </c>
      <c r="BD33" s="648">
        <v>40939</v>
      </c>
    </row>
    <row r="34" spans="1:56">
      <c r="A34" s="677" t="s">
        <v>143</v>
      </c>
      <c r="B34" s="678" t="s">
        <v>3879</v>
      </c>
      <c r="C34">
        <f t="shared" si="1"/>
        <v>11</v>
      </c>
      <c r="D34" s="677"/>
      <c r="E34" s="677"/>
      <c r="F34" s="677"/>
      <c r="G34" s="677"/>
      <c r="H34" s="677"/>
      <c r="I34" s="677"/>
      <c r="J34" s="677"/>
      <c r="K34" s="677">
        <v>11</v>
      </c>
      <c r="L34" s="677"/>
      <c r="M34" s="677"/>
      <c r="Q34" s="702" t="s">
        <v>97</v>
      </c>
      <c r="R34" s="709" t="s">
        <v>4325</v>
      </c>
      <c r="S34">
        <f>SUM(T34:V34)</f>
        <v>22</v>
      </c>
      <c r="T34" s="24">
        <v>18</v>
      </c>
      <c r="U34" s="24"/>
      <c r="V34" s="24">
        <v>4</v>
      </c>
      <c r="AG34" s="686" t="s">
        <v>128</v>
      </c>
      <c r="AH34" s="686" t="s">
        <v>3960</v>
      </c>
      <c r="AI34" s="687">
        <v>7.71</v>
      </c>
      <c r="AJ34" s="688" t="s">
        <v>3966</v>
      </c>
      <c r="AK34" s="689">
        <v>41143</v>
      </c>
      <c r="AL34" s="686" t="s">
        <v>3931</v>
      </c>
      <c r="AZ34" s="639">
        <v>1281</v>
      </c>
      <c r="BA34" s="639" t="s">
        <v>123</v>
      </c>
      <c r="BB34" s="647" t="s">
        <v>3066</v>
      </c>
      <c r="BC34" s="639" t="s">
        <v>3090</v>
      </c>
      <c r="BD34" s="648">
        <v>40939</v>
      </c>
    </row>
    <row r="35" spans="1:56">
      <c r="A35" s="677" t="s">
        <v>143</v>
      </c>
      <c r="B35" s="678" t="s">
        <v>3880</v>
      </c>
      <c r="C35">
        <f t="shared" si="1"/>
        <v>11</v>
      </c>
      <c r="D35" s="677"/>
      <c r="E35" s="677"/>
      <c r="F35" s="677"/>
      <c r="G35" s="677"/>
      <c r="H35" s="677"/>
      <c r="I35" s="677"/>
      <c r="J35" s="677"/>
      <c r="K35" s="677">
        <v>11</v>
      </c>
      <c r="L35" s="677"/>
      <c r="M35" s="677"/>
      <c r="S35" s="684">
        <f>SUM(S3:S34)</f>
        <v>863</v>
      </c>
      <c r="T35" s="684">
        <f>SUM(T3:T34)</f>
        <v>802</v>
      </c>
      <c r="V35" s="684">
        <f>SUM(V3:V34)</f>
        <v>61</v>
      </c>
      <c r="AG35" s="686" t="s">
        <v>128</v>
      </c>
      <c r="AH35" s="686" t="s">
        <v>3960</v>
      </c>
      <c r="AI35" s="687">
        <v>7.7</v>
      </c>
      <c r="AJ35" s="688" t="s">
        <v>3967</v>
      </c>
      <c r="AK35" s="689">
        <v>41137</v>
      </c>
      <c r="AL35" s="686" t="s">
        <v>3931</v>
      </c>
      <c r="AZ35" s="639">
        <v>1282</v>
      </c>
      <c r="BA35" s="639" t="s">
        <v>4245</v>
      </c>
      <c r="BB35" s="647" t="s">
        <v>4246</v>
      </c>
      <c r="BC35" s="639" t="s">
        <v>1124</v>
      </c>
      <c r="BD35" s="648">
        <v>40939</v>
      </c>
    </row>
    <row r="36" spans="1:56">
      <c r="A36" s="677" t="s">
        <v>143</v>
      </c>
      <c r="B36" s="678" t="s">
        <v>3881</v>
      </c>
      <c r="C36">
        <f t="shared" si="1"/>
        <v>6</v>
      </c>
      <c r="D36" s="677"/>
      <c r="E36" s="677"/>
      <c r="F36" s="677"/>
      <c r="G36" s="677"/>
      <c r="H36" s="677"/>
      <c r="I36" s="677"/>
      <c r="J36" s="677">
        <v>2</v>
      </c>
      <c r="K36" s="677">
        <v>4</v>
      </c>
      <c r="L36" s="677"/>
      <c r="M36" s="677"/>
      <c r="AG36" s="686" t="s">
        <v>128</v>
      </c>
      <c r="AH36" s="686" t="s">
        <v>3960</v>
      </c>
      <c r="AI36" s="687">
        <v>5.95</v>
      </c>
      <c r="AJ36" s="688" t="s">
        <v>3968</v>
      </c>
      <c r="AK36" s="689">
        <v>41134</v>
      </c>
      <c r="AL36" s="686" t="s">
        <v>3931</v>
      </c>
      <c r="AZ36" s="639">
        <v>1283</v>
      </c>
      <c r="BA36" s="639" t="s">
        <v>2068</v>
      </c>
      <c r="BB36" s="647" t="s">
        <v>4247</v>
      </c>
      <c r="BC36" s="639" t="s">
        <v>790</v>
      </c>
      <c r="BD36" s="648">
        <v>41040</v>
      </c>
    </row>
    <row r="37" spans="1:56">
      <c r="A37" s="677" t="s">
        <v>143</v>
      </c>
      <c r="B37" s="677" t="s">
        <v>3882</v>
      </c>
      <c r="C37">
        <f t="shared" si="1"/>
        <v>995</v>
      </c>
      <c r="D37" s="677"/>
      <c r="E37" s="677"/>
      <c r="F37" s="677">
        <v>2</v>
      </c>
      <c r="G37" s="677"/>
      <c r="H37" s="677">
        <v>415</v>
      </c>
      <c r="I37" s="677">
        <v>78</v>
      </c>
      <c r="J37" s="677">
        <v>314</v>
      </c>
      <c r="K37" s="677">
        <v>101</v>
      </c>
      <c r="L37" s="677">
        <v>85</v>
      </c>
      <c r="M37" s="677"/>
      <c r="AG37" s="686" t="s">
        <v>128</v>
      </c>
      <c r="AH37" s="686" t="s">
        <v>3960</v>
      </c>
      <c r="AI37" s="687">
        <v>5.7</v>
      </c>
      <c r="AJ37" s="688" t="s">
        <v>3969</v>
      </c>
      <c r="AK37" s="689">
        <v>41134</v>
      </c>
      <c r="AL37" s="686" t="s">
        <v>3931</v>
      </c>
      <c r="AZ37" s="639">
        <v>1284</v>
      </c>
      <c r="BA37" s="639" t="s">
        <v>1941</v>
      </c>
      <c r="BB37" s="647" t="s">
        <v>4248</v>
      </c>
      <c r="BC37" s="639" t="s">
        <v>4249</v>
      </c>
      <c r="BD37" s="648">
        <v>40890</v>
      </c>
    </row>
    <row r="38" spans="1:56">
      <c r="A38" s="677" t="s">
        <v>143</v>
      </c>
      <c r="B38" s="678" t="s">
        <v>3883</v>
      </c>
      <c r="C38">
        <f t="shared" si="1"/>
        <v>628</v>
      </c>
      <c r="D38" s="677"/>
      <c r="E38" s="677">
        <v>180</v>
      </c>
      <c r="F38" s="677"/>
      <c r="G38" s="677"/>
      <c r="H38" s="677">
        <v>448</v>
      </c>
      <c r="I38" s="677"/>
      <c r="J38" s="677"/>
      <c r="K38" s="677"/>
      <c r="L38" s="677"/>
      <c r="M38" s="677"/>
      <c r="AG38" s="686" t="s">
        <v>128</v>
      </c>
      <c r="AH38" s="686" t="s">
        <v>3960</v>
      </c>
      <c r="AI38" s="687">
        <v>5.52</v>
      </c>
      <c r="AJ38" s="688" t="s">
        <v>3970</v>
      </c>
      <c r="AK38" s="689">
        <v>41128</v>
      </c>
      <c r="AL38" s="686" t="s">
        <v>3931</v>
      </c>
      <c r="AZ38" s="639">
        <v>1285</v>
      </c>
      <c r="BA38" s="639" t="s">
        <v>4250</v>
      </c>
      <c r="BB38" s="647" t="s">
        <v>4251</v>
      </c>
      <c r="BC38" s="639" t="s">
        <v>786</v>
      </c>
      <c r="BD38" s="648">
        <v>41115</v>
      </c>
    </row>
    <row r="39" spans="1:56">
      <c r="A39" s="677" t="s">
        <v>143</v>
      </c>
      <c r="B39" s="678" t="s">
        <v>3884</v>
      </c>
      <c r="C39">
        <f t="shared" si="1"/>
        <v>18</v>
      </c>
      <c r="D39" s="677"/>
      <c r="E39" s="677"/>
      <c r="F39" s="677"/>
      <c r="G39" s="677"/>
      <c r="H39" s="677"/>
      <c r="I39" s="677"/>
      <c r="J39" s="677">
        <v>10</v>
      </c>
      <c r="K39" s="677"/>
      <c r="L39" s="677">
        <v>8</v>
      </c>
      <c r="M39" s="677"/>
      <c r="AG39" s="686" t="s">
        <v>128</v>
      </c>
      <c r="AH39" s="686" t="s">
        <v>3960</v>
      </c>
      <c r="AI39" s="687">
        <v>5.39</v>
      </c>
      <c r="AJ39" s="688" t="s">
        <v>3971</v>
      </c>
      <c r="AK39" s="689">
        <v>41134</v>
      </c>
      <c r="AL39" s="686" t="s">
        <v>3931</v>
      </c>
      <c r="AZ39" s="639">
        <v>1286</v>
      </c>
      <c r="BA39" s="639" t="s">
        <v>1946</v>
      </c>
      <c r="BB39" s="647" t="s">
        <v>1910</v>
      </c>
      <c r="BC39" s="639" t="s">
        <v>4252</v>
      </c>
      <c r="BD39" s="648">
        <v>40890</v>
      </c>
    </row>
    <row r="40" spans="1:56">
      <c r="A40" s="677" t="s">
        <v>143</v>
      </c>
      <c r="B40" s="678" t="s">
        <v>3885</v>
      </c>
      <c r="C40">
        <f t="shared" si="1"/>
        <v>48</v>
      </c>
      <c r="D40" s="677"/>
      <c r="E40" s="677"/>
      <c r="F40" s="677"/>
      <c r="G40" s="677"/>
      <c r="H40" s="677"/>
      <c r="I40" s="677">
        <v>48</v>
      </c>
      <c r="J40" s="677"/>
      <c r="K40" s="677"/>
      <c r="L40" s="677"/>
      <c r="M40" s="677"/>
      <c r="AG40" s="686" t="s">
        <v>128</v>
      </c>
      <c r="AH40" s="686" t="s">
        <v>3960</v>
      </c>
      <c r="AI40" s="687">
        <v>5.18</v>
      </c>
      <c r="AJ40" s="688" t="s">
        <v>3972</v>
      </c>
      <c r="AK40" s="689">
        <v>41148</v>
      </c>
      <c r="AL40" s="686"/>
      <c r="AZ40" s="639">
        <v>1287</v>
      </c>
      <c r="BA40" s="639" t="s">
        <v>763</v>
      </c>
      <c r="BB40" s="647" t="s">
        <v>4253</v>
      </c>
      <c r="BC40" s="639" t="s">
        <v>4254</v>
      </c>
      <c r="BD40" s="648">
        <v>40889</v>
      </c>
    </row>
    <row r="41" spans="1:56">
      <c r="A41" s="677" t="s">
        <v>143</v>
      </c>
      <c r="B41" s="678" t="s">
        <v>3886</v>
      </c>
      <c r="C41">
        <f t="shared" si="1"/>
        <v>999</v>
      </c>
      <c r="D41" s="677"/>
      <c r="E41" s="677">
        <v>90</v>
      </c>
      <c r="F41" s="677">
        <v>87</v>
      </c>
      <c r="G41" s="677">
        <v>100</v>
      </c>
      <c r="H41" s="677">
        <v>161</v>
      </c>
      <c r="I41" s="677">
        <v>122</v>
      </c>
      <c r="J41" s="677">
        <v>161</v>
      </c>
      <c r="K41" s="677">
        <v>239</v>
      </c>
      <c r="L41" s="677">
        <v>39</v>
      </c>
      <c r="M41" s="677"/>
      <c r="AG41" s="686" t="s">
        <v>128</v>
      </c>
      <c r="AH41" s="686" t="s">
        <v>3960</v>
      </c>
      <c r="AI41" s="687">
        <v>5.15</v>
      </c>
      <c r="AJ41" s="688" t="s">
        <v>3973</v>
      </c>
      <c r="AK41" s="689">
        <v>41134</v>
      </c>
      <c r="AL41" s="686" t="s">
        <v>3931</v>
      </c>
      <c r="AZ41" s="639">
        <v>1288</v>
      </c>
      <c r="BA41" s="639" t="s">
        <v>763</v>
      </c>
      <c r="BB41" s="647" t="s">
        <v>4255</v>
      </c>
      <c r="BC41" s="639" t="s">
        <v>4256</v>
      </c>
      <c r="BD41" s="648">
        <v>40890</v>
      </c>
    </row>
    <row r="42" spans="1:56">
      <c r="A42" s="677" t="s">
        <v>143</v>
      </c>
      <c r="B42" s="678" t="s">
        <v>3887</v>
      </c>
      <c r="C42">
        <f t="shared" si="1"/>
        <v>26</v>
      </c>
      <c r="D42" s="677"/>
      <c r="E42" s="677"/>
      <c r="F42" s="677"/>
      <c r="G42" s="677"/>
      <c r="H42" s="677"/>
      <c r="I42" s="677"/>
      <c r="J42" s="677"/>
      <c r="K42" s="677">
        <v>26</v>
      </c>
      <c r="L42" s="677"/>
      <c r="M42" s="677"/>
      <c r="AG42" s="686" t="s">
        <v>128</v>
      </c>
      <c r="AH42" s="686" t="s">
        <v>3960</v>
      </c>
      <c r="AI42" s="687">
        <v>5.07</v>
      </c>
      <c r="AJ42" s="688" t="s">
        <v>3974</v>
      </c>
      <c r="AK42" s="689">
        <v>41134</v>
      </c>
      <c r="AL42" s="686" t="s">
        <v>3936</v>
      </c>
      <c r="AZ42" s="639">
        <v>1289</v>
      </c>
      <c r="BA42" s="639" t="s">
        <v>2736</v>
      </c>
      <c r="BB42" s="647" t="s">
        <v>2737</v>
      </c>
      <c r="BC42" s="639" t="s">
        <v>4257</v>
      </c>
      <c r="BD42" s="648">
        <v>40891</v>
      </c>
    </row>
    <row r="43" spans="1:56">
      <c r="A43" s="677" t="s">
        <v>143</v>
      </c>
      <c r="B43" s="678" t="s">
        <v>3888</v>
      </c>
      <c r="C43">
        <f t="shared" si="1"/>
        <v>19</v>
      </c>
      <c r="D43" s="677"/>
      <c r="E43" s="677"/>
      <c r="F43" s="677"/>
      <c r="G43" s="677">
        <v>1</v>
      </c>
      <c r="H43" s="677"/>
      <c r="I43" s="677">
        <v>18</v>
      </c>
      <c r="J43" s="677"/>
      <c r="K43" s="677"/>
      <c r="L43" s="677"/>
      <c r="M43" s="677"/>
      <c r="AG43" s="686" t="s">
        <v>128</v>
      </c>
      <c r="AH43" s="686" t="s">
        <v>3960</v>
      </c>
      <c r="AI43" s="687">
        <v>4.21</v>
      </c>
      <c r="AJ43" s="688" t="s">
        <v>3975</v>
      </c>
      <c r="AK43" s="689">
        <v>41143</v>
      </c>
      <c r="AL43" s="686" t="s">
        <v>3931</v>
      </c>
      <c r="AZ43" s="639">
        <v>1290</v>
      </c>
      <c r="BA43" s="639" t="s">
        <v>1941</v>
      </c>
      <c r="BB43" s="647" t="s">
        <v>4258</v>
      </c>
      <c r="BC43" s="639" t="s">
        <v>4229</v>
      </c>
      <c r="BD43" s="648">
        <v>40892</v>
      </c>
    </row>
    <row r="44" spans="1:56">
      <c r="A44" s="677" t="s">
        <v>143</v>
      </c>
      <c r="B44" s="678" t="s">
        <v>3889</v>
      </c>
      <c r="C44">
        <f t="shared" si="1"/>
        <v>156</v>
      </c>
      <c r="D44" s="677"/>
      <c r="E44" s="677"/>
      <c r="F44" s="677"/>
      <c r="G44" s="677">
        <v>7</v>
      </c>
      <c r="H44" s="677"/>
      <c r="I44" s="677">
        <v>149</v>
      </c>
      <c r="J44" s="677"/>
      <c r="K44" s="677"/>
      <c r="L44" s="677"/>
      <c r="M44" s="677"/>
      <c r="AG44" s="686" t="s">
        <v>128</v>
      </c>
      <c r="AH44" s="686" t="s">
        <v>3960</v>
      </c>
      <c r="AI44" s="687">
        <v>4.17</v>
      </c>
      <c r="AJ44" s="688" t="s">
        <v>3976</v>
      </c>
      <c r="AK44" s="689">
        <v>41143</v>
      </c>
      <c r="AL44" s="686" t="s">
        <v>3931</v>
      </c>
      <c r="AZ44" s="639">
        <v>1291</v>
      </c>
      <c r="BA44" s="639" t="s">
        <v>3772</v>
      </c>
      <c r="BB44" s="647" t="s">
        <v>1860</v>
      </c>
      <c r="BC44" s="639" t="s">
        <v>1545</v>
      </c>
      <c r="BD44" s="648">
        <v>41115</v>
      </c>
    </row>
    <row r="45" spans="1:56">
      <c r="A45" s="677" t="s">
        <v>143</v>
      </c>
      <c r="B45" s="678" t="s">
        <v>3890</v>
      </c>
      <c r="C45">
        <f t="shared" si="1"/>
        <v>18</v>
      </c>
      <c r="D45" s="677"/>
      <c r="E45" s="677"/>
      <c r="F45" s="677"/>
      <c r="G45" s="677"/>
      <c r="H45" s="677"/>
      <c r="I45" s="677"/>
      <c r="J45" s="677"/>
      <c r="K45" s="677">
        <v>18</v>
      </c>
      <c r="L45" s="677"/>
      <c r="M45" s="677"/>
      <c r="AG45" s="686" t="s">
        <v>128</v>
      </c>
      <c r="AH45" s="686" t="s">
        <v>3960</v>
      </c>
      <c r="AI45" s="687">
        <v>3.78</v>
      </c>
      <c r="AJ45" s="688" t="s">
        <v>3977</v>
      </c>
      <c r="AK45" s="689">
        <v>41137</v>
      </c>
      <c r="AL45" s="686" t="s">
        <v>3931</v>
      </c>
      <c r="AZ45" s="639">
        <v>1292</v>
      </c>
      <c r="BA45" s="639" t="s">
        <v>196</v>
      </c>
      <c r="BB45" s="647" t="s">
        <v>1045</v>
      </c>
      <c r="BC45" s="639" t="s">
        <v>4221</v>
      </c>
      <c r="BD45" s="648">
        <v>41114</v>
      </c>
    </row>
    <row r="46" spans="1:56">
      <c r="A46" s="677" t="s">
        <v>143</v>
      </c>
      <c r="B46" s="678" t="s">
        <v>3891</v>
      </c>
      <c r="C46">
        <f t="shared" si="1"/>
        <v>1183</v>
      </c>
      <c r="D46" s="677"/>
      <c r="E46" s="677"/>
      <c r="F46" s="677">
        <v>1183</v>
      </c>
      <c r="G46" s="677"/>
      <c r="H46" s="677"/>
      <c r="I46" s="677"/>
      <c r="J46" s="677"/>
      <c r="K46" s="677"/>
      <c r="L46" s="677"/>
      <c r="M46" s="677"/>
      <c r="AG46" s="686" t="s">
        <v>128</v>
      </c>
      <c r="AH46" s="686" t="s">
        <v>3960</v>
      </c>
      <c r="AI46" s="687">
        <v>1.33</v>
      </c>
      <c r="AJ46" s="688" t="s">
        <v>3978</v>
      </c>
      <c r="AK46" s="689">
        <v>41142</v>
      </c>
      <c r="AL46" s="686" t="s">
        <v>3931</v>
      </c>
      <c r="AZ46" s="639">
        <v>1293</v>
      </c>
      <c r="BA46" s="639" t="s">
        <v>114</v>
      </c>
      <c r="BB46" s="647" t="s">
        <v>409</v>
      </c>
      <c r="BC46" s="639" t="s">
        <v>797</v>
      </c>
      <c r="BD46" s="648">
        <v>41114</v>
      </c>
    </row>
    <row r="47" spans="1:56">
      <c r="A47" s="677" t="s">
        <v>143</v>
      </c>
      <c r="B47" s="678" t="s">
        <v>3892</v>
      </c>
      <c r="C47">
        <f t="shared" si="1"/>
        <v>7</v>
      </c>
      <c r="D47" s="677"/>
      <c r="E47" s="677"/>
      <c r="F47" s="677"/>
      <c r="G47" s="677"/>
      <c r="H47" s="677">
        <v>7</v>
      </c>
      <c r="I47" s="677"/>
      <c r="J47" s="677"/>
      <c r="K47" s="677"/>
      <c r="L47" s="677"/>
      <c r="M47" s="677"/>
      <c r="AG47" s="686" t="s">
        <v>128</v>
      </c>
      <c r="AH47" s="686" t="s">
        <v>3960</v>
      </c>
      <c r="AI47" s="687">
        <v>1.18</v>
      </c>
      <c r="AJ47" s="688" t="s">
        <v>3979</v>
      </c>
      <c r="AK47" s="689">
        <v>41142</v>
      </c>
      <c r="AL47" s="686" t="s">
        <v>3931</v>
      </c>
      <c r="AZ47" s="639">
        <v>1294</v>
      </c>
      <c r="BA47" s="639" t="s">
        <v>764</v>
      </c>
      <c r="BB47" s="647" t="s">
        <v>1873</v>
      </c>
      <c r="BC47" s="639" t="s">
        <v>4259</v>
      </c>
      <c r="BD47" s="648">
        <v>41114</v>
      </c>
    </row>
    <row r="48" spans="1:56">
      <c r="A48" s="677" t="s">
        <v>143</v>
      </c>
      <c r="B48" s="678" t="s">
        <v>3893</v>
      </c>
      <c r="C48">
        <f t="shared" si="1"/>
        <v>1</v>
      </c>
      <c r="D48" s="677"/>
      <c r="E48" s="677"/>
      <c r="F48" s="677"/>
      <c r="G48" s="677"/>
      <c r="H48" s="677"/>
      <c r="I48" s="677"/>
      <c r="J48" s="677"/>
      <c r="K48" s="677">
        <v>1</v>
      </c>
      <c r="L48" s="677"/>
      <c r="M48" s="677"/>
      <c r="AG48" s="686" t="s">
        <v>128</v>
      </c>
      <c r="AH48" s="686" t="s">
        <v>3980</v>
      </c>
      <c r="AI48" s="687">
        <v>2.88</v>
      </c>
      <c r="AJ48" s="688"/>
      <c r="AK48" s="689">
        <v>41136</v>
      </c>
      <c r="AL48" s="686" t="s">
        <v>3957</v>
      </c>
      <c r="AZ48" s="639">
        <v>1295</v>
      </c>
      <c r="BA48" s="639" t="s">
        <v>24</v>
      </c>
      <c r="BB48" s="647" t="s">
        <v>2860</v>
      </c>
      <c r="BC48" s="639" t="s">
        <v>1379</v>
      </c>
      <c r="BD48" s="648">
        <v>41114</v>
      </c>
    </row>
    <row r="49" spans="1:56">
      <c r="A49" s="677" t="s">
        <v>143</v>
      </c>
      <c r="B49" s="678" t="s">
        <v>3894</v>
      </c>
      <c r="C49">
        <f t="shared" si="1"/>
        <v>105</v>
      </c>
      <c r="D49" s="677"/>
      <c r="E49" s="677"/>
      <c r="F49" s="677"/>
      <c r="G49" s="677"/>
      <c r="H49" s="677"/>
      <c r="I49" s="677">
        <v>17</v>
      </c>
      <c r="J49" s="677">
        <v>85</v>
      </c>
      <c r="K49" s="677"/>
      <c r="L49" s="677">
        <v>3</v>
      </c>
      <c r="M49" s="677"/>
      <c r="AG49" s="686" t="s">
        <v>128</v>
      </c>
      <c r="AH49" s="686" t="s">
        <v>3981</v>
      </c>
      <c r="AI49" s="687">
        <v>10.43</v>
      </c>
      <c r="AJ49" s="688" t="s">
        <v>3982</v>
      </c>
      <c r="AK49" s="689">
        <v>41139</v>
      </c>
      <c r="AL49" s="686" t="s">
        <v>3957</v>
      </c>
      <c r="AZ49" s="639">
        <v>1296</v>
      </c>
      <c r="BA49" s="639" t="s">
        <v>1375</v>
      </c>
      <c r="BB49" s="647" t="s">
        <v>2923</v>
      </c>
      <c r="BC49" s="639" t="s">
        <v>1379</v>
      </c>
      <c r="BD49" s="648">
        <v>40970</v>
      </c>
    </row>
    <row r="50" spans="1:56">
      <c r="A50" s="677" t="s">
        <v>143</v>
      </c>
      <c r="B50" s="678" t="s">
        <v>3895</v>
      </c>
      <c r="C50">
        <f t="shared" si="1"/>
        <v>18</v>
      </c>
      <c r="D50" s="677"/>
      <c r="E50" s="677"/>
      <c r="F50" s="677"/>
      <c r="G50" s="677"/>
      <c r="H50" s="677">
        <v>4</v>
      </c>
      <c r="I50" s="677">
        <v>4</v>
      </c>
      <c r="J50" s="677">
        <v>3</v>
      </c>
      <c r="K50" s="677">
        <v>7</v>
      </c>
      <c r="L50" s="677"/>
      <c r="M50" s="677"/>
      <c r="AG50" s="686" t="s">
        <v>763</v>
      </c>
      <c r="AH50" s="686" t="s">
        <v>3983</v>
      </c>
      <c r="AI50" s="687">
        <v>1.84</v>
      </c>
      <c r="AJ50" s="688" t="s">
        <v>3984</v>
      </c>
      <c r="AK50" s="689">
        <v>41144</v>
      </c>
      <c r="AL50" s="686" t="s">
        <v>3931</v>
      </c>
      <c r="AZ50" s="639">
        <v>1297</v>
      </c>
      <c r="BA50" s="639" t="s">
        <v>8</v>
      </c>
      <c r="BB50" s="647" t="s">
        <v>2247</v>
      </c>
      <c r="BC50" s="639" t="s">
        <v>4260</v>
      </c>
      <c r="BD50" s="648">
        <v>40960</v>
      </c>
    </row>
    <row r="51" spans="1:56">
      <c r="A51" s="677" t="s">
        <v>143</v>
      </c>
      <c r="B51" s="677" t="s">
        <v>3896</v>
      </c>
      <c r="C51">
        <f t="shared" si="1"/>
        <v>115</v>
      </c>
      <c r="D51" s="677"/>
      <c r="E51" s="677"/>
      <c r="F51" s="677"/>
      <c r="G51" s="677">
        <v>12</v>
      </c>
      <c r="H51" s="677">
        <v>13</v>
      </c>
      <c r="I51" s="677">
        <v>9</v>
      </c>
      <c r="J51" s="677">
        <v>33</v>
      </c>
      <c r="K51" s="677">
        <v>48</v>
      </c>
      <c r="L51" s="677"/>
      <c r="M51" s="677"/>
      <c r="AG51" s="686" t="s">
        <v>763</v>
      </c>
      <c r="AH51" s="686" t="s">
        <v>3983</v>
      </c>
      <c r="AI51" s="687">
        <v>1.1200000000000001</v>
      </c>
      <c r="AJ51" s="688" t="s">
        <v>3985</v>
      </c>
      <c r="AK51" s="689">
        <v>41144</v>
      </c>
      <c r="AL51" s="686" t="s">
        <v>3957</v>
      </c>
      <c r="AZ51" s="639">
        <v>1298</v>
      </c>
      <c r="BA51" s="639" t="s">
        <v>8</v>
      </c>
      <c r="BB51" s="647" t="s">
        <v>2247</v>
      </c>
      <c r="BC51" s="639" t="s">
        <v>4260</v>
      </c>
      <c r="BD51" s="648">
        <v>40931</v>
      </c>
    </row>
    <row r="52" spans="1:56">
      <c r="A52" s="677" t="s">
        <v>143</v>
      </c>
      <c r="B52" s="678" t="s">
        <v>311</v>
      </c>
      <c r="C52">
        <f t="shared" si="1"/>
        <v>4</v>
      </c>
      <c r="D52" s="677"/>
      <c r="E52" s="677"/>
      <c r="F52" s="677"/>
      <c r="G52" s="677"/>
      <c r="H52" s="677"/>
      <c r="I52" s="677"/>
      <c r="J52" s="677">
        <v>4</v>
      </c>
      <c r="K52" s="677"/>
      <c r="L52" s="677"/>
      <c r="M52" s="677"/>
      <c r="AG52" s="686" t="s">
        <v>763</v>
      </c>
      <c r="AH52" s="686" t="s">
        <v>3983</v>
      </c>
      <c r="AI52" s="687">
        <v>0.14000000000000001</v>
      </c>
      <c r="AJ52" s="688" t="s">
        <v>3986</v>
      </c>
      <c r="AK52" s="689">
        <v>41139</v>
      </c>
      <c r="AL52" s="686" t="s">
        <v>3957</v>
      </c>
      <c r="AZ52" s="639">
        <v>1299</v>
      </c>
      <c r="BA52" s="639" t="s">
        <v>8</v>
      </c>
      <c r="BB52" s="647" t="s">
        <v>4261</v>
      </c>
      <c r="BC52" s="639" t="s">
        <v>4262</v>
      </c>
      <c r="BD52" s="648">
        <v>40937</v>
      </c>
    </row>
    <row r="53" spans="1:56">
      <c r="A53" s="677" t="s">
        <v>143</v>
      </c>
      <c r="B53" s="677" t="s">
        <v>3897</v>
      </c>
      <c r="C53">
        <f t="shared" si="1"/>
        <v>2707</v>
      </c>
      <c r="D53" s="677"/>
      <c r="E53" s="677"/>
      <c r="F53" s="677">
        <v>687</v>
      </c>
      <c r="G53" s="677"/>
      <c r="H53" s="677">
        <v>626</v>
      </c>
      <c r="I53" s="677">
        <v>708</v>
      </c>
      <c r="J53" s="677">
        <v>9</v>
      </c>
      <c r="K53" s="677">
        <v>677</v>
      </c>
      <c r="L53" s="677"/>
      <c r="M53" s="677"/>
      <c r="AG53" s="686" t="s">
        <v>763</v>
      </c>
      <c r="AH53" s="686" t="s">
        <v>3987</v>
      </c>
      <c r="AI53" s="687">
        <v>3.38</v>
      </c>
      <c r="AJ53" s="688" t="s">
        <v>3988</v>
      </c>
      <c r="AK53" s="689">
        <v>41122</v>
      </c>
      <c r="AL53" s="686" t="s">
        <v>3957</v>
      </c>
      <c r="AZ53" s="639">
        <v>1300</v>
      </c>
      <c r="BA53" s="639" t="s">
        <v>8</v>
      </c>
      <c r="BB53" s="647" t="s">
        <v>3223</v>
      </c>
      <c r="BC53" s="639" t="s">
        <v>1017</v>
      </c>
      <c r="BD53" s="648">
        <v>40960</v>
      </c>
    </row>
    <row r="54" spans="1:56">
      <c r="A54" s="677" t="s">
        <v>143</v>
      </c>
      <c r="B54" s="677" t="s">
        <v>3898</v>
      </c>
      <c r="C54">
        <f t="shared" si="1"/>
        <v>1011</v>
      </c>
      <c r="D54" s="677"/>
      <c r="E54" s="677"/>
      <c r="F54" s="677">
        <v>80</v>
      </c>
      <c r="G54" s="677">
        <v>3</v>
      </c>
      <c r="H54" s="677">
        <v>12</v>
      </c>
      <c r="I54" s="677">
        <v>347</v>
      </c>
      <c r="J54" s="677">
        <v>506</v>
      </c>
      <c r="K54" s="677">
        <v>44</v>
      </c>
      <c r="L54" s="677">
        <v>19</v>
      </c>
      <c r="M54" s="677"/>
      <c r="AG54" s="686" t="s">
        <v>24</v>
      </c>
      <c r="AH54" s="686" t="s">
        <v>3619</v>
      </c>
      <c r="AI54" s="687">
        <v>11.21</v>
      </c>
      <c r="AJ54" s="688" t="s">
        <v>3989</v>
      </c>
      <c r="AK54" s="689">
        <v>41139</v>
      </c>
      <c r="AL54" s="686" t="s">
        <v>3931</v>
      </c>
      <c r="AZ54" s="639">
        <v>1301</v>
      </c>
      <c r="BA54" s="639" t="s">
        <v>8</v>
      </c>
      <c r="BB54" s="647" t="s">
        <v>2247</v>
      </c>
      <c r="BC54" s="639" t="s">
        <v>4260</v>
      </c>
      <c r="BD54" s="648">
        <v>40935</v>
      </c>
    </row>
    <row r="55" spans="1:56">
      <c r="A55" s="677" t="s">
        <v>143</v>
      </c>
      <c r="B55" s="678" t="s">
        <v>3899</v>
      </c>
      <c r="C55">
        <f t="shared" si="1"/>
        <v>2</v>
      </c>
      <c r="D55" s="677"/>
      <c r="E55" s="677"/>
      <c r="F55" s="677"/>
      <c r="G55" s="677"/>
      <c r="H55" s="677"/>
      <c r="I55" s="677"/>
      <c r="J55" s="677">
        <v>2</v>
      </c>
      <c r="K55" s="677"/>
      <c r="L55" s="677"/>
      <c r="M55" s="677"/>
      <c r="AG55" s="686" t="s">
        <v>24</v>
      </c>
      <c r="AH55" s="686" t="s">
        <v>3619</v>
      </c>
      <c r="AI55" s="687">
        <v>10.1</v>
      </c>
      <c r="AJ55" s="688" t="s">
        <v>3989</v>
      </c>
      <c r="AK55" s="689">
        <v>41136</v>
      </c>
      <c r="AL55" s="686" t="s">
        <v>3931</v>
      </c>
      <c r="AZ55" s="639">
        <v>1302</v>
      </c>
      <c r="BA55" s="639" t="s">
        <v>8</v>
      </c>
      <c r="BB55" s="647" t="s">
        <v>2247</v>
      </c>
      <c r="BC55" s="639" t="s">
        <v>4260</v>
      </c>
      <c r="BD55" s="648">
        <v>40959</v>
      </c>
    </row>
    <row r="56" spans="1:56">
      <c r="A56" s="677" t="s">
        <v>143</v>
      </c>
      <c r="B56" s="678" t="s">
        <v>3900</v>
      </c>
      <c r="C56">
        <f t="shared" si="1"/>
        <v>14</v>
      </c>
      <c r="D56" s="677"/>
      <c r="E56" s="677"/>
      <c r="F56" s="677"/>
      <c r="G56" s="677"/>
      <c r="H56" s="677"/>
      <c r="I56" s="677"/>
      <c r="J56" s="677">
        <v>2</v>
      </c>
      <c r="K56" s="677">
        <v>12</v>
      </c>
      <c r="L56" s="677"/>
      <c r="M56" s="677"/>
      <c r="AG56" s="686" t="s">
        <v>24</v>
      </c>
      <c r="AH56" s="686" t="s">
        <v>3619</v>
      </c>
      <c r="AI56" s="687">
        <v>8.5500000000000007</v>
      </c>
      <c r="AJ56" s="688" t="s">
        <v>3989</v>
      </c>
      <c r="AK56" s="689">
        <v>41136</v>
      </c>
      <c r="AL56" s="686" t="s">
        <v>3931</v>
      </c>
      <c r="AZ56" s="639">
        <v>1303</v>
      </c>
      <c r="BA56" s="639" t="s">
        <v>4263</v>
      </c>
      <c r="BB56" s="647" t="s">
        <v>3359</v>
      </c>
      <c r="BC56" s="639"/>
      <c r="BD56" s="648">
        <v>40984</v>
      </c>
    </row>
    <row r="57" spans="1:56">
      <c r="A57" s="677" t="s">
        <v>143</v>
      </c>
      <c r="B57" s="678" t="s">
        <v>3901</v>
      </c>
      <c r="C57">
        <f t="shared" si="1"/>
        <v>433</v>
      </c>
      <c r="D57" s="677"/>
      <c r="E57" s="677"/>
      <c r="F57" s="677">
        <v>74</v>
      </c>
      <c r="G57" s="677">
        <v>24</v>
      </c>
      <c r="H57" s="677">
        <v>49</v>
      </c>
      <c r="I57" s="677">
        <v>186</v>
      </c>
      <c r="J57" s="677">
        <v>52</v>
      </c>
      <c r="K57" s="677">
        <v>6</v>
      </c>
      <c r="L57" s="677">
        <v>42</v>
      </c>
      <c r="M57" s="677"/>
      <c r="AG57" s="686" t="s">
        <v>24</v>
      </c>
      <c r="AH57" s="686" t="s">
        <v>3619</v>
      </c>
      <c r="AI57" s="687">
        <v>8.23</v>
      </c>
      <c r="AJ57" s="688" t="s">
        <v>3989</v>
      </c>
      <c r="AK57" s="689">
        <v>41135</v>
      </c>
      <c r="AL57" s="686" t="s">
        <v>3931</v>
      </c>
      <c r="AZ57" s="639">
        <v>1304</v>
      </c>
      <c r="BA57" s="639" t="s">
        <v>3359</v>
      </c>
      <c r="BB57" s="647" t="s">
        <v>3359</v>
      </c>
      <c r="BC57" s="639"/>
      <c r="BD57" s="648">
        <v>40984</v>
      </c>
    </row>
    <row r="58" spans="1:56">
      <c r="A58" s="677" t="s">
        <v>143</v>
      </c>
      <c r="B58" s="677" t="s">
        <v>3902</v>
      </c>
      <c r="C58">
        <f t="shared" si="1"/>
        <v>324</v>
      </c>
      <c r="D58" s="677"/>
      <c r="E58" s="677"/>
      <c r="F58" s="677">
        <v>19</v>
      </c>
      <c r="G58" s="677">
        <v>74</v>
      </c>
      <c r="H58" s="677">
        <v>39</v>
      </c>
      <c r="I58" s="677">
        <v>60</v>
      </c>
      <c r="J58" s="677">
        <v>57</v>
      </c>
      <c r="K58" s="677">
        <v>40</v>
      </c>
      <c r="L58" s="677">
        <v>35</v>
      </c>
      <c r="M58" s="677"/>
      <c r="AG58" s="686" t="s">
        <v>24</v>
      </c>
      <c r="AH58" s="686" t="s">
        <v>3619</v>
      </c>
      <c r="AI58" s="687">
        <v>7.63</v>
      </c>
      <c r="AJ58" s="688" t="s">
        <v>3989</v>
      </c>
      <c r="AK58" s="689">
        <v>41136</v>
      </c>
      <c r="AL58" s="686" t="s">
        <v>3931</v>
      </c>
      <c r="AZ58" s="639">
        <v>1305</v>
      </c>
      <c r="BA58" s="639" t="s">
        <v>147</v>
      </c>
      <c r="BB58" s="647" t="s">
        <v>2486</v>
      </c>
      <c r="BC58" s="639" t="s">
        <v>1124</v>
      </c>
      <c r="BD58" s="648">
        <v>40990</v>
      </c>
    </row>
    <row r="59" spans="1:56">
      <c r="A59" s="677" t="s">
        <v>143</v>
      </c>
      <c r="B59" s="677" t="s">
        <v>3903</v>
      </c>
      <c r="C59">
        <f t="shared" si="1"/>
        <v>546</v>
      </c>
      <c r="D59" s="677"/>
      <c r="E59" s="677"/>
      <c r="F59" s="677"/>
      <c r="G59" s="677">
        <v>121</v>
      </c>
      <c r="H59" s="677">
        <v>68</v>
      </c>
      <c r="I59" s="677">
        <v>170</v>
      </c>
      <c r="J59" s="677">
        <v>167</v>
      </c>
      <c r="K59" s="677">
        <v>20</v>
      </c>
      <c r="L59" s="677"/>
      <c r="M59" s="677"/>
      <c r="AG59" s="686" t="s">
        <v>24</v>
      </c>
      <c r="AH59" s="686" t="s">
        <v>3619</v>
      </c>
      <c r="AI59" s="687">
        <v>6.31</v>
      </c>
      <c r="AJ59" s="688" t="s">
        <v>3990</v>
      </c>
      <c r="AK59" s="689">
        <v>41141</v>
      </c>
      <c r="AL59" s="686" t="s">
        <v>3931</v>
      </c>
      <c r="AZ59" s="639">
        <v>1306</v>
      </c>
      <c r="BA59" s="639" t="s">
        <v>1029</v>
      </c>
      <c r="BB59" s="647" t="s">
        <v>3749</v>
      </c>
      <c r="BC59" s="639"/>
      <c r="BD59" s="648">
        <v>40977</v>
      </c>
    </row>
    <row r="60" spans="1:56">
      <c r="A60" s="677" t="s">
        <v>143</v>
      </c>
      <c r="B60" s="678" t="s">
        <v>3904</v>
      </c>
      <c r="C60">
        <f t="shared" si="1"/>
        <v>694</v>
      </c>
      <c r="D60" s="677"/>
      <c r="E60" s="677"/>
      <c r="F60" s="677">
        <v>280</v>
      </c>
      <c r="G60" s="677"/>
      <c r="H60" s="677"/>
      <c r="I60" s="677">
        <v>22</v>
      </c>
      <c r="J60" s="677">
        <v>392</v>
      </c>
      <c r="K60" s="677"/>
      <c r="L60" s="677"/>
      <c r="M60" s="677"/>
      <c r="AG60" s="686" t="s">
        <v>24</v>
      </c>
      <c r="AH60" s="686" t="s">
        <v>3619</v>
      </c>
      <c r="AI60" s="687">
        <v>6.03</v>
      </c>
      <c r="AJ60" s="688" t="s">
        <v>3991</v>
      </c>
      <c r="AK60" s="689">
        <v>41151</v>
      </c>
      <c r="AL60" s="686"/>
      <c r="AZ60" s="639">
        <v>1307</v>
      </c>
      <c r="BA60" s="639" t="s">
        <v>2522</v>
      </c>
      <c r="BB60" s="647" t="s">
        <v>4264</v>
      </c>
      <c r="BC60" s="639" t="s">
        <v>4265</v>
      </c>
      <c r="BD60" s="648">
        <v>40960</v>
      </c>
    </row>
    <row r="61" spans="1:56">
      <c r="A61" s="677" t="s">
        <v>143</v>
      </c>
      <c r="B61" s="678" t="s">
        <v>3905</v>
      </c>
      <c r="C61">
        <f t="shared" si="1"/>
        <v>127</v>
      </c>
      <c r="D61" s="677"/>
      <c r="E61" s="677"/>
      <c r="F61" s="677"/>
      <c r="G61" s="677"/>
      <c r="H61" s="677"/>
      <c r="I61" s="677"/>
      <c r="J61" s="677"/>
      <c r="K61" s="677"/>
      <c r="L61" s="677">
        <v>127</v>
      </c>
      <c r="M61" s="677"/>
      <c r="AG61" s="686" t="s">
        <v>24</v>
      </c>
      <c r="AH61" s="686" t="s">
        <v>3619</v>
      </c>
      <c r="AI61" s="687">
        <v>5.58</v>
      </c>
      <c r="AJ61" s="688" t="s">
        <v>3992</v>
      </c>
      <c r="AK61" s="689">
        <v>41143</v>
      </c>
      <c r="AL61" s="686" t="s">
        <v>3931</v>
      </c>
      <c r="AZ61" s="639">
        <v>1308</v>
      </c>
      <c r="BA61" s="639" t="s">
        <v>8</v>
      </c>
      <c r="BB61" s="647" t="s">
        <v>4266</v>
      </c>
      <c r="BC61" s="639" t="s">
        <v>4267</v>
      </c>
      <c r="BD61" s="648">
        <v>40990</v>
      </c>
    </row>
    <row r="62" spans="1:56">
      <c r="A62" s="677" t="s">
        <v>143</v>
      </c>
      <c r="B62" s="678" t="s">
        <v>3906</v>
      </c>
      <c r="C62">
        <f t="shared" si="1"/>
        <v>309</v>
      </c>
      <c r="D62" s="677"/>
      <c r="E62" s="677"/>
      <c r="F62" s="677"/>
      <c r="G62" s="677">
        <v>190</v>
      </c>
      <c r="H62" s="677"/>
      <c r="I62" s="677"/>
      <c r="J62" s="677">
        <v>63</v>
      </c>
      <c r="K62" s="677">
        <v>56</v>
      </c>
      <c r="L62" s="677"/>
      <c r="M62" s="677"/>
      <c r="AG62" s="686" t="s">
        <v>24</v>
      </c>
      <c r="AH62" s="686" t="s">
        <v>3619</v>
      </c>
      <c r="AI62" s="687">
        <v>4.82</v>
      </c>
      <c r="AJ62" s="688" t="s">
        <v>3993</v>
      </c>
      <c r="AK62" s="689">
        <v>41137</v>
      </c>
      <c r="AL62" s="686" t="s">
        <v>3931</v>
      </c>
      <c r="AZ62" s="639">
        <v>1309</v>
      </c>
      <c r="BA62" s="639" t="s">
        <v>161</v>
      </c>
      <c r="BB62" s="647" t="s">
        <v>2704</v>
      </c>
      <c r="BC62" s="639" t="s">
        <v>2705</v>
      </c>
      <c r="BD62" s="648">
        <v>40977</v>
      </c>
    </row>
    <row r="63" spans="1:56">
      <c r="A63" s="677" t="s">
        <v>143</v>
      </c>
      <c r="B63" s="678" t="s">
        <v>3907</v>
      </c>
      <c r="C63">
        <f t="shared" si="1"/>
        <v>14</v>
      </c>
      <c r="D63" s="677"/>
      <c r="E63" s="677"/>
      <c r="F63" s="677"/>
      <c r="G63" s="677"/>
      <c r="H63" s="677">
        <v>3</v>
      </c>
      <c r="I63" s="677"/>
      <c r="J63" s="677">
        <v>3</v>
      </c>
      <c r="K63" s="677">
        <v>8</v>
      </c>
      <c r="L63" s="677"/>
      <c r="M63" s="677"/>
      <c r="AG63" s="686" t="s">
        <v>24</v>
      </c>
      <c r="AH63" s="686" t="s">
        <v>3619</v>
      </c>
      <c r="AI63" s="687">
        <v>4.71</v>
      </c>
      <c r="AJ63" s="688" t="s">
        <v>3994</v>
      </c>
      <c r="AK63" s="689">
        <v>41134</v>
      </c>
      <c r="AL63" s="686" t="s">
        <v>3931</v>
      </c>
      <c r="AZ63" s="639">
        <v>1310</v>
      </c>
      <c r="BA63" s="639" t="s">
        <v>28</v>
      </c>
      <c r="BB63" s="647" t="s">
        <v>3359</v>
      </c>
      <c r="BC63" s="639"/>
      <c r="BD63" s="648">
        <v>41102</v>
      </c>
    </row>
    <row r="64" spans="1:56">
      <c r="A64" s="677" t="s">
        <v>143</v>
      </c>
      <c r="B64" s="677" t="s">
        <v>3908</v>
      </c>
      <c r="C64">
        <f t="shared" si="1"/>
        <v>88</v>
      </c>
      <c r="D64" s="677"/>
      <c r="E64" s="677">
        <v>25</v>
      </c>
      <c r="F64" s="677">
        <v>4</v>
      </c>
      <c r="G64" s="677">
        <v>3</v>
      </c>
      <c r="H64" s="677">
        <v>4</v>
      </c>
      <c r="I64" s="677">
        <v>33</v>
      </c>
      <c r="J64" s="677">
        <v>16</v>
      </c>
      <c r="K64" s="677">
        <v>3</v>
      </c>
      <c r="L64" s="677"/>
      <c r="M64" s="677"/>
      <c r="AG64" s="686" t="s">
        <v>24</v>
      </c>
      <c r="AH64" s="686" t="s">
        <v>3995</v>
      </c>
      <c r="AI64" s="687">
        <v>0.28000000000000003</v>
      </c>
      <c r="AJ64" s="688" t="s">
        <v>3996</v>
      </c>
      <c r="AK64" s="689">
        <v>41122</v>
      </c>
      <c r="AL64" s="686"/>
      <c r="AZ64" s="639">
        <v>1311</v>
      </c>
      <c r="BA64" s="639" t="s">
        <v>218</v>
      </c>
      <c r="BB64" s="647" t="s">
        <v>4268</v>
      </c>
      <c r="BC64" s="639" t="s">
        <v>1307</v>
      </c>
      <c r="BD64" s="648">
        <v>41100</v>
      </c>
    </row>
    <row r="65" spans="1:56">
      <c r="A65" s="677" t="s">
        <v>143</v>
      </c>
      <c r="B65" s="678" t="s">
        <v>3909</v>
      </c>
      <c r="C65">
        <f t="shared" si="1"/>
        <v>8</v>
      </c>
      <c r="D65" s="677"/>
      <c r="E65" s="677"/>
      <c r="F65" s="677"/>
      <c r="G65" s="677"/>
      <c r="H65" s="677"/>
      <c r="I65" s="677">
        <v>8</v>
      </c>
      <c r="J65" s="677"/>
      <c r="K65" s="677"/>
      <c r="L65" s="677"/>
      <c r="M65" s="677"/>
      <c r="AG65" s="686" t="s">
        <v>24</v>
      </c>
      <c r="AH65" s="686" t="s">
        <v>3995</v>
      </c>
      <c r="AI65" s="687">
        <v>0.06</v>
      </c>
      <c r="AJ65" s="688" t="s">
        <v>3997</v>
      </c>
      <c r="AK65" s="689">
        <v>41127</v>
      </c>
      <c r="AL65" s="686" t="s">
        <v>3936</v>
      </c>
      <c r="AZ65" s="639">
        <v>1312</v>
      </c>
      <c r="BA65" s="639" t="s">
        <v>401</v>
      </c>
      <c r="BB65" s="647" t="s">
        <v>3205</v>
      </c>
      <c r="BC65" s="639" t="s">
        <v>4269</v>
      </c>
      <c r="BD65" s="648">
        <v>41121</v>
      </c>
    </row>
    <row r="66" spans="1:56">
      <c r="A66" s="677" t="s">
        <v>143</v>
      </c>
      <c r="B66" s="677" t="s">
        <v>3910</v>
      </c>
      <c r="C66">
        <f t="shared" si="1"/>
        <v>130</v>
      </c>
      <c r="D66" s="677"/>
      <c r="E66" s="677"/>
      <c r="F66" s="677"/>
      <c r="G66" s="677"/>
      <c r="H66" s="677">
        <v>31</v>
      </c>
      <c r="I66" s="677">
        <v>3</v>
      </c>
      <c r="J66" s="677">
        <v>59</v>
      </c>
      <c r="K66" s="677">
        <v>37</v>
      </c>
      <c r="L66" s="677"/>
      <c r="M66" s="677"/>
      <c r="AG66" s="686" t="s">
        <v>24</v>
      </c>
      <c r="AH66" s="686" t="s">
        <v>3995</v>
      </c>
      <c r="AI66" s="687">
        <v>0.02</v>
      </c>
      <c r="AJ66" s="688" t="s">
        <v>3998</v>
      </c>
      <c r="AK66" s="689">
        <v>41125</v>
      </c>
      <c r="AL66" s="686" t="s">
        <v>3957</v>
      </c>
      <c r="AZ66" s="639">
        <v>1313</v>
      </c>
      <c r="BA66" s="639" t="s">
        <v>401</v>
      </c>
      <c r="BB66" s="647" t="s">
        <v>4270</v>
      </c>
      <c r="BC66" s="639" t="s">
        <v>3744</v>
      </c>
      <c r="BD66" s="648">
        <v>41121</v>
      </c>
    </row>
    <row r="67" spans="1:56">
      <c r="A67" s="677" t="s">
        <v>143</v>
      </c>
      <c r="B67" s="678" t="s">
        <v>3911</v>
      </c>
      <c r="C67">
        <f t="shared" si="1"/>
        <v>38</v>
      </c>
      <c r="D67" s="677"/>
      <c r="E67" s="677"/>
      <c r="F67" s="677"/>
      <c r="G67" s="677">
        <v>2</v>
      </c>
      <c r="H67" s="677"/>
      <c r="I67" s="677">
        <v>16</v>
      </c>
      <c r="J67" s="677">
        <v>17</v>
      </c>
      <c r="K67" s="677">
        <v>3</v>
      </c>
      <c r="L67" s="677"/>
      <c r="M67" s="677"/>
      <c r="AG67" s="686" t="s">
        <v>24</v>
      </c>
      <c r="AH67" s="686" t="s">
        <v>3995</v>
      </c>
      <c r="AI67" s="687">
        <v>0.02</v>
      </c>
      <c r="AJ67" s="688" t="s">
        <v>3999</v>
      </c>
      <c r="AK67" s="689">
        <v>41149</v>
      </c>
      <c r="AL67" s="686"/>
      <c r="AZ67" s="639">
        <v>1314</v>
      </c>
      <c r="BA67" s="639" t="s">
        <v>114</v>
      </c>
      <c r="BB67" s="647" t="s">
        <v>409</v>
      </c>
      <c r="BC67" s="639" t="s">
        <v>797</v>
      </c>
      <c r="BD67" s="648">
        <v>41110</v>
      </c>
    </row>
    <row r="68" spans="1:56">
      <c r="A68" s="677" t="s">
        <v>143</v>
      </c>
      <c r="B68" s="678" t="s">
        <v>3912</v>
      </c>
      <c r="C68">
        <f t="shared" ref="C68:C85" si="2">SUM(D68:M68)</f>
        <v>27</v>
      </c>
      <c r="D68" s="677"/>
      <c r="E68" s="677"/>
      <c r="F68" s="677"/>
      <c r="G68" s="677"/>
      <c r="H68" s="677">
        <v>17</v>
      </c>
      <c r="I68" s="677"/>
      <c r="J68" s="677"/>
      <c r="K68" s="677">
        <v>10</v>
      </c>
      <c r="L68" s="677"/>
      <c r="M68" s="677"/>
      <c r="AG68" s="686" t="s">
        <v>28</v>
      </c>
      <c r="AH68" s="690" t="s">
        <v>4000</v>
      </c>
      <c r="AI68" s="687">
        <v>0.13</v>
      </c>
      <c r="AJ68" s="688" t="s">
        <v>4001</v>
      </c>
      <c r="AK68" s="689">
        <v>41132</v>
      </c>
      <c r="AL68" s="686" t="s">
        <v>3957</v>
      </c>
      <c r="AZ68" s="639">
        <v>1315</v>
      </c>
      <c r="BA68" s="639" t="s">
        <v>3772</v>
      </c>
      <c r="BB68" s="647" t="s">
        <v>4271</v>
      </c>
      <c r="BC68" s="639" t="s">
        <v>4272</v>
      </c>
      <c r="BD68" s="648">
        <v>41103</v>
      </c>
    </row>
    <row r="69" spans="1:56">
      <c r="A69" s="677" t="s">
        <v>143</v>
      </c>
      <c r="B69" s="678" t="s">
        <v>2882</v>
      </c>
      <c r="C69">
        <f t="shared" si="2"/>
        <v>1</v>
      </c>
      <c r="D69" s="677"/>
      <c r="E69" s="677"/>
      <c r="F69" s="677"/>
      <c r="G69" s="677"/>
      <c r="H69" s="677"/>
      <c r="I69" s="677">
        <v>1</v>
      </c>
      <c r="J69" s="677"/>
      <c r="K69" s="677"/>
      <c r="L69" s="677"/>
      <c r="M69" s="677"/>
      <c r="AG69" s="686" t="s">
        <v>28</v>
      </c>
      <c r="AH69" s="686" t="s">
        <v>3388</v>
      </c>
      <c r="AI69" s="687">
        <v>0.83</v>
      </c>
      <c r="AJ69" s="688" t="s">
        <v>4002</v>
      </c>
      <c r="AK69" s="689">
        <v>41137</v>
      </c>
      <c r="AL69" s="686" t="s">
        <v>3957</v>
      </c>
      <c r="AZ69" s="639">
        <v>1316</v>
      </c>
      <c r="BA69" s="639" t="s">
        <v>101</v>
      </c>
      <c r="BB69" s="647" t="s">
        <v>1380</v>
      </c>
      <c r="BC69" s="639" t="s">
        <v>3664</v>
      </c>
      <c r="BD69" s="648">
        <v>40981</v>
      </c>
    </row>
    <row r="70" spans="1:56">
      <c r="A70" s="677" t="s">
        <v>13</v>
      </c>
      <c r="B70" s="677" t="s">
        <v>3913</v>
      </c>
      <c r="C70">
        <f t="shared" si="2"/>
        <v>9</v>
      </c>
      <c r="D70" s="677"/>
      <c r="E70" s="677"/>
      <c r="F70" s="677"/>
      <c r="G70" s="677"/>
      <c r="H70" s="677"/>
      <c r="I70" s="677">
        <v>2</v>
      </c>
      <c r="J70" s="677"/>
      <c r="K70" s="677">
        <v>3</v>
      </c>
      <c r="L70" s="677">
        <v>4</v>
      </c>
      <c r="M70" s="677"/>
      <c r="AG70" s="686" t="s">
        <v>28</v>
      </c>
      <c r="AH70" s="686" t="s">
        <v>3388</v>
      </c>
      <c r="AI70" s="687">
        <v>0.79</v>
      </c>
      <c r="AJ70" s="688" t="s">
        <v>4003</v>
      </c>
      <c r="AK70" s="689">
        <v>41150</v>
      </c>
      <c r="AL70" s="686"/>
      <c r="AZ70" s="639">
        <v>1317</v>
      </c>
      <c r="BA70" s="639" t="s">
        <v>1375</v>
      </c>
      <c r="BB70" s="647" t="s">
        <v>4273</v>
      </c>
      <c r="BC70" s="639" t="s">
        <v>2956</v>
      </c>
      <c r="BD70" s="648">
        <v>40984</v>
      </c>
    </row>
    <row r="71" spans="1:56">
      <c r="A71" s="677" t="s">
        <v>13</v>
      </c>
      <c r="B71" s="678" t="s">
        <v>3914</v>
      </c>
      <c r="C71">
        <f t="shared" si="2"/>
        <v>492</v>
      </c>
      <c r="D71" s="677"/>
      <c r="E71" s="677"/>
      <c r="F71" s="677"/>
      <c r="G71" s="677"/>
      <c r="H71" s="677"/>
      <c r="I71" s="677">
        <v>492</v>
      </c>
      <c r="J71" s="677"/>
      <c r="K71" s="677"/>
      <c r="L71" s="677"/>
      <c r="M71" s="677"/>
      <c r="AG71" s="686" t="s">
        <v>28</v>
      </c>
      <c r="AH71" s="686" t="s">
        <v>3388</v>
      </c>
      <c r="AI71" s="687">
        <v>0.75</v>
      </c>
      <c r="AJ71" s="688" t="s">
        <v>4004</v>
      </c>
      <c r="AK71" s="689">
        <v>41135</v>
      </c>
      <c r="AL71" s="686" t="s">
        <v>3936</v>
      </c>
      <c r="AZ71" s="639">
        <v>1318</v>
      </c>
      <c r="BA71" s="639" t="s">
        <v>1375</v>
      </c>
      <c r="BB71" s="647" t="s">
        <v>2960</v>
      </c>
      <c r="BC71" s="639" t="s">
        <v>3267</v>
      </c>
      <c r="BD71" s="648">
        <v>40947</v>
      </c>
    </row>
    <row r="72" spans="1:56">
      <c r="A72" s="677" t="s">
        <v>13</v>
      </c>
      <c r="B72" s="678" t="s">
        <v>3915</v>
      </c>
      <c r="C72">
        <f t="shared" si="2"/>
        <v>2</v>
      </c>
      <c r="D72" s="677"/>
      <c r="E72" s="677"/>
      <c r="F72" s="677"/>
      <c r="G72" s="677">
        <v>1</v>
      </c>
      <c r="H72" s="677"/>
      <c r="I72" s="677">
        <v>1</v>
      </c>
      <c r="J72" s="677"/>
      <c r="K72" s="677"/>
      <c r="L72" s="677"/>
      <c r="M72" s="677"/>
      <c r="AG72" s="686" t="s">
        <v>28</v>
      </c>
      <c r="AH72" s="686" t="s">
        <v>3388</v>
      </c>
      <c r="AI72" s="687">
        <v>0.51</v>
      </c>
      <c r="AJ72" s="688" t="s">
        <v>4005</v>
      </c>
      <c r="AK72" s="689">
        <v>41129</v>
      </c>
      <c r="AL72" s="686" t="s">
        <v>3936</v>
      </c>
      <c r="AZ72" s="639">
        <v>1319</v>
      </c>
      <c r="BA72" s="639" t="s">
        <v>1375</v>
      </c>
      <c r="BB72" s="647" t="s">
        <v>2960</v>
      </c>
      <c r="BC72" s="639" t="s">
        <v>3267</v>
      </c>
      <c r="BD72" s="648">
        <v>40952</v>
      </c>
    </row>
    <row r="73" spans="1:56">
      <c r="A73" s="677" t="s">
        <v>13</v>
      </c>
      <c r="B73" s="677" t="s">
        <v>3916</v>
      </c>
      <c r="C73">
        <f t="shared" si="2"/>
        <v>14</v>
      </c>
      <c r="D73" s="677"/>
      <c r="E73" s="677"/>
      <c r="F73" s="677">
        <v>5</v>
      </c>
      <c r="G73" s="677">
        <v>6</v>
      </c>
      <c r="H73" s="677"/>
      <c r="I73" s="677"/>
      <c r="J73" s="677"/>
      <c r="K73" s="677">
        <v>3</v>
      </c>
      <c r="L73" s="677"/>
      <c r="M73" s="677"/>
      <c r="AG73" s="686" t="s">
        <v>28</v>
      </c>
      <c r="AH73" s="686" t="s">
        <v>3388</v>
      </c>
      <c r="AI73" s="687">
        <v>0.21</v>
      </c>
      <c r="AJ73" s="688" t="s">
        <v>4006</v>
      </c>
      <c r="AK73" s="689">
        <v>41134</v>
      </c>
      <c r="AL73" s="686" t="s">
        <v>3936</v>
      </c>
      <c r="AZ73" s="639">
        <v>1320</v>
      </c>
      <c r="BA73" s="639" t="s">
        <v>143</v>
      </c>
      <c r="BB73" s="647" t="s">
        <v>4274</v>
      </c>
      <c r="BC73" s="639" t="s">
        <v>3137</v>
      </c>
      <c r="BD73" s="648">
        <v>41114</v>
      </c>
    </row>
    <row r="74" spans="1:56">
      <c r="A74" s="677" t="s">
        <v>13</v>
      </c>
      <c r="B74" s="678" t="s">
        <v>3917</v>
      </c>
      <c r="C74">
        <f t="shared" si="2"/>
        <v>189</v>
      </c>
      <c r="D74" s="677"/>
      <c r="E74" s="677"/>
      <c r="F74" s="677"/>
      <c r="G74" s="677"/>
      <c r="H74" s="677"/>
      <c r="I74" s="677">
        <v>189</v>
      </c>
      <c r="J74" s="677"/>
      <c r="K74" s="677"/>
      <c r="L74" s="677"/>
      <c r="M74" s="677"/>
      <c r="AG74" s="686" t="s">
        <v>28</v>
      </c>
      <c r="AH74" s="686" t="s">
        <v>3388</v>
      </c>
      <c r="AI74" s="687">
        <v>0.1</v>
      </c>
      <c r="AJ74" s="688" t="s">
        <v>4007</v>
      </c>
      <c r="AK74" s="689">
        <v>41122</v>
      </c>
      <c r="AL74" s="686" t="s">
        <v>3936</v>
      </c>
      <c r="AZ74" s="639">
        <v>1321</v>
      </c>
      <c r="BA74" s="639" t="s">
        <v>143</v>
      </c>
      <c r="BB74" s="647" t="s">
        <v>3154</v>
      </c>
      <c r="BC74" s="639" t="s">
        <v>3137</v>
      </c>
      <c r="BD74" s="648">
        <v>41114</v>
      </c>
    </row>
    <row r="75" spans="1:56">
      <c r="A75" s="677" t="s">
        <v>13</v>
      </c>
      <c r="B75" s="678" t="s">
        <v>3918</v>
      </c>
      <c r="C75">
        <f t="shared" si="2"/>
        <v>71</v>
      </c>
      <c r="D75" s="677"/>
      <c r="E75" s="677">
        <v>4</v>
      </c>
      <c r="F75" s="677"/>
      <c r="G75" s="677"/>
      <c r="H75" s="677"/>
      <c r="I75" s="677">
        <v>33</v>
      </c>
      <c r="J75" s="677"/>
      <c r="K75" s="677">
        <v>34</v>
      </c>
      <c r="L75" s="677"/>
      <c r="M75" s="677"/>
      <c r="AG75" s="686" t="s">
        <v>28</v>
      </c>
      <c r="AH75" s="686" t="s">
        <v>2983</v>
      </c>
      <c r="AI75" s="687">
        <v>0.26</v>
      </c>
      <c r="AJ75" s="688" t="s">
        <v>4008</v>
      </c>
      <c r="AK75" s="689">
        <v>41138</v>
      </c>
      <c r="AL75" s="686" t="s">
        <v>3957</v>
      </c>
      <c r="AZ75" s="639">
        <v>1322</v>
      </c>
      <c r="BA75" s="639" t="s">
        <v>2522</v>
      </c>
      <c r="BB75" s="647" t="s">
        <v>4264</v>
      </c>
      <c r="BC75" s="639" t="s">
        <v>4265</v>
      </c>
      <c r="BD75" s="648">
        <v>41010</v>
      </c>
    </row>
    <row r="76" spans="1:56">
      <c r="A76" s="677" t="s">
        <v>13</v>
      </c>
      <c r="B76" s="677" t="s">
        <v>3919</v>
      </c>
      <c r="C76">
        <f t="shared" si="2"/>
        <v>17</v>
      </c>
      <c r="D76" s="677"/>
      <c r="E76" s="677"/>
      <c r="F76" s="677"/>
      <c r="G76" s="677"/>
      <c r="H76" s="677">
        <v>11</v>
      </c>
      <c r="I76" s="677"/>
      <c r="J76" s="677"/>
      <c r="K76" s="677">
        <v>6</v>
      </c>
      <c r="L76" s="677"/>
      <c r="M76" s="677"/>
      <c r="AG76" s="686" t="s">
        <v>28</v>
      </c>
      <c r="AH76" s="686" t="s">
        <v>4009</v>
      </c>
      <c r="AI76" s="687">
        <v>7.44</v>
      </c>
      <c r="AJ76" s="688" t="s">
        <v>4010</v>
      </c>
      <c r="AK76" s="689">
        <v>41129</v>
      </c>
      <c r="AL76" s="686" t="s">
        <v>3957</v>
      </c>
      <c r="AZ76" s="639">
        <v>1323</v>
      </c>
      <c r="BA76" s="639" t="s">
        <v>143</v>
      </c>
      <c r="BB76" s="651" t="s">
        <v>4275</v>
      </c>
      <c r="BC76" s="639" t="s">
        <v>4276</v>
      </c>
      <c r="BD76" s="648">
        <v>41114</v>
      </c>
    </row>
    <row r="77" spans="1:56">
      <c r="A77" s="677" t="s">
        <v>8</v>
      </c>
      <c r="B77" s="677" t="s">
        <v>3920</v>
      </c>
      <c r="C77">
        <f t="shared" si="2"/>
        <v>136</v>
      </c>
      <c r="D77" s="677"/>
      <c r="E77" s="677">
        <v>7</v>
      </c>
      <c r="F77" s="677"/>
      <c r="G77" s="677"/>
      <c r="H77" s="677">
        <v>2</v>
      </c>
      <c r="I77" s="677">
        <v>114</v>
      </c>
      <c r="J77" s="677">
        <v>3</v>
      </c>
      <c r="K77" s="677">
        <v>8</v>
      </c>
      <c r="L77" s="677">
        <v>2</v>
      </c>
      <c r="M77" s="677"/>
      <c r="AG77" s="686" t="s">
        <v>28</v>
      </c>
      <c r="AH77" s="686" t="s">
        <v>4009</v>
      </c>
      <c r="AI77" s="687">
        <v>6.64</v>
      </c>
      <c r="AJ77" s="688" t="s">
        <v>4011</v>
      </c>
      <c r="AK77" s="689">
        <v>41139</v>
      </c>
      <c r="AL77" s="686" t="s">
        <v>3957</v>
      </c>
      <c r="AZ77" s="639">
        <v>1324</v>
      </c>
      <c r="BA77" s="639" t="s">
        <v>8</v>
      </c>
      <c r="BB77" s="647" t="s">
        <v>3729</v>
      </c>
      <c r="BC77" s="639" t="s">
        <v>4277</v>
      </c>
      <c r="BD77" s="648">
        <v>41112</v>
      </c>
    </row>
    <row r="78" spans="1:56">
      <c r="A78" s="677" t="s">
        <v>8</v>
      </c>
      <c r="B78" s="678" t="s">
        <v>3921</v>
      </c>
      <c r="C78">
        <f t="shared" si="2"/>
        <v>29</v>
      </c>
      <c r="D78" s="677"/>
      <c r="E78" s="677">
        <v>23</v>
      </c>
      <c r="F78" s="677"/>
      <c r="G78" s="677"/>
      <c r="H78" s="677"/>
      <c r="I78" s="677">
        <v>6</v>
      </c>
      <c r="J78" s="677"/>
      <c r="K78" s="677"/>
      <c r="L78" s="677"/>
      <c r="M78" s="677"/>
      <c r="AG78" s="686" t="s">
        <v>28</v>
      </c>
      <c r="AH78" s="686" t="s">
        <v>4012</v>
      </c>
      <c r="AI78" s="687">
        <v>1.36</v>
      </c>
      <c r="AJ78" s="688" t="s">
        <v>4013</v>
      </c>
      <c r="AK78" s="689">
        <v>41139</v>
      </c>
      <c r="AL78" s="686" t="s">
        <v>3931</v>
      </c>
      <c r="AZ78" s="639">
        <v>1325</v>
      </c>
      <c r="BA78" s="639" t="s">
        <v>306</v>
      </c>
      <c r="BB78" s="647" t="s">
        <v>4278</v>
      </c>
      <c r="BC78" s="639" t="s">
        <v>1866</v>
      </c>
      <c r="BD78" s="648">
        <v>40985</v>
      </c>
    </row>
    <row r="79" spans="1:56">
      <c r="A79" s="677" t="s">
        <v>8</v>
      </c>
      <c r="B79" s="678" t="s">
        <v>3922</v>
      </c>
      <c r="C79">
        <f t="shared" si="2"/>
        <v>45</v>
      </c>
      <c r="D79" s="677"/>
      <c r="E79" s="677"/>
      <c r="F79" s="677"/>
      <c r="G79" s="677"/>
      <c r="H79" s="677">
        <v>43</v>
      </c>
      <c r="I79" s="677"/>
      <c r="J79" s="677">
        <v>2</v>
      </c>
      <c r="K79" s="677"/>
      <c r="L79" s="677"/>
      <c r="M79" s="677"/>
      <c r="AG79" s="686" t="s">
        <v>28</v>
      </c>
      <c r="AH79" s="686" t="s">
        <v>4014</v>
      </c>
      <c r="AI79" s="687">
        <v>0.37</v>
      </c>
      <c r="AJ79" s="688" t="s">
        <v>4015</v>
      </c>
      <c r="AK79" s="689">
        <v>41138</v>
      </c>
      <c r="AL79" s="686" t="s">
        <v>3957</v>
      </c>
      <c r="AZ79" s="639">
        <v>1326</v>
      </c>
      <c r="BA79" s="639" t="s">
        <v>13</v>
      </c>
      <c r="BB79" s="647" t="s">
        <v>4279</v>
      </c>
      <c r="BC79" s="639" t="s">
        <v>3090</v>
      </c>
      <c r="BD79" s="648">
        <v>41032</v>
      </c>
    </row>
    <row r="80" spans="1:56">
      <c r="A80" s="677" t="s">
        <v>8</v>
      </c>
      <c r="B80" s="678" t="s">
        <v>3923</v>
      </c>
      <c r="C80">
        <f t="shared" si="2"/>
        <v>28</v>
      </c>
      <c r="D80" s="677"/>
      <c r="E80" s="677"/>
      <c r="F80" s="677"/>
      <c r="G80" s="677"/>
      <c r="H80" s="677"/>
      <c r="I80" s="677"/>
      <c r="J80" s="677">
        <v>28</v>
      </c>
      <c r="K80" s="677"/>
      <c r="L80" s="677"/>
      <c r="M80" s="677"/>
      <c r="AG80" s="686" t="s">
        <v>28</v>
      </c>
      <c r="AH80" s="686" t="s">
        <v>4014</v>
      </c>
      <c r="AI80" s="687">
        <v>0.25</v>
      </c>
      <c r="AJ80" s="688" t="s">
        <v>4016</v>
      </c>
      <c r="AK80" s="689">
        <v>41129</v>
      </c>
      <c r="AL80" s="686" t="s">
        <v>3957</v>
      </c>
      <c r="AZ80" s="639">
        <v>1327</v>
      </c>
      <c r="BA80" s="639" t="s">
        <v>8</v>
      </c>
      <c r="BB80" s="651" t="s">
        <v>4280</v>
      </c>
      <c r="BC80" s="635" t="s">
        <v>3004</v>
      </c>
      <c r="BD80" s="648">
        <v>40882</v>
      </c>
    </row>
    <row r="81" spans="1:56">
      <c r="A81" s="677" t="s">
        <v>8</v>
      </c>
      <c r="B81" s="678" t="s">
        <v>3924</v>
      </c>
      <c r="C81">
        <f t="shared" si="2"/>
        <v>1</v>
      </c>
      <c r="D81" s="677"/>
      <c r="E81" s="677"/>
      <c r="F81" s="677"/>
      <c r="G81" s="677"/>
      <c r="H81" s="677"/>
      <c r="I81" s="677">
        <v>1</v>
      </c>
      <c r="J81" s="677"/>
      <c r="K81" s="677"/>
      <c r="L81" s="677"/>
      <c r="M81" s="677"/>
      <c r="AG81" s="686" t="s">
        <v>28</v>
      </c>
      <c r="AH81" s="686" t="s">
        <v>4017</v>
      </c>
      <c r="AI81" s="687">
        <v>5.73</v>
      </c>
      <c r="AJ81" s="688" t="s">
        <v>4018</v>
      </c>
      <c r="AK81" s="689">
        <v>41152</v>
      </c>
      <c r="AL81" s="686"/>
      <c r="AZ81" s="639">
        <v>1328</v>
      </c>
      <c r="BA81" s="639" t="s">
        <v>143</v>
      </c>
      <c r="BB81" s="651" t="s">
        <v>4275</v>
      </c>
      <c r="BC81" s="639" t="s">
        <v>4276</v>
      </c>
      <c r="BD81" s="648">
        <v>41122</v>
      </c>
    </row>
    <row r="82" spans="1:56">
      <c r="A82" s="677" t="s">
        <v>8</v>
      </c>
      <c r="B82" s="678" t="s">
        <v>3925</v>
      </c>
      <c r="C82">
        <f t="shared" si="2"/>
        <v>11</v>
      </c>
      <c r="D82" s="677"/>
      <c r="E82" s="677">
        <v>11</v>
      </c>
      <c r="F82" s="677"/>
      <c r="G82" s="677"/>
      <c r="H82" s="677"/>
      <c r="I82" s="677"/>
      <c r="J82" s="677"/>
      <c r="K82" s="677"/>
      <c r="L82" s="677"/>
      <c r="M82" s="677"/>
      <c r="AG82" s="686" t="s">
        <v>28</v>
      </c>
      <c r="AH82" s="686" t="s">
        <v>4017</v>
      </c>
      <c r="AI82" s="687">
        <v>4.08</v>
      </c>
      <c r="AJ82" s="688" t="s">
        <v>4019</v>
      </c>
      <c r="AK82" s="689">
        <v>41127</v>
      </c>
      <c r="AL82" s="686" t="s">
        <v>3936</v>
      </c>
      <c r="AZ82" s="639">
        <v>1329</v>
      </c>
      <c r="BA82" s="639" t="s">
        <v>143</v>
      </c>
      <c r="BB82" s="647" t="s">
        <v>3132</v>
      </c>
      <c r="BC82" s="639" t="s">
        <v>2504</v>
      </c>
      <c r="BD82" s="648">
        <v>41111</v>
      </c>
    </row>
    <row r="83" spans="1:56">
      <c r="A83" s="677" t="s">
        <v>8</v>
      </c>
      <c r="B83" s="678" t="s">
        <v>3926</v>
      </c>
      <c r="C83">
        <f t="shared" si="2"/>
        <v>31</v>
      </c>
      <c r="D83" s="677"/>
      <c r="E83" s="677"/>
      <c r="F83" s="677"/>
      <c r="G83" s="677"/>
      <c r="H83" s="677"/>
      <c r="I83" s="677">
        <v>6</v>
      </c>
      <c r="J83" s="677">
        <v>1</v>
      </c>
      <c r="K83" s="677">
        <v>24</v>
      </c>
      <c r="L83" s="677"/>
      <c r="M83" s="677"/>
      <c r="AG83" s="686" t="s">
        <v>28</v>
      </c>
      <c r="AH83" s="686" t="s">
        <v>4017</v>
      </c>
      <c r="AI83" s="687">
        <v>1.44</v>
      </c>
      <c r="AJ83" s="688" t="s">
        <v>4020</v>
      </c>
      <c r="AK83" s="689">
        <v>41144</v>
      </c>
      <c r="AL83" s="686" t="s">
        <v>3931</v>
      </c>
      <c r="AZ83" s="639">
        <v>1330</v>
      </c>
      <c r="BA83" s="639" t="s">
        <v>8</v>
      </c>
      <c r="BB83" s="647" t="s">
        <v>3265</v>
      </c>
      <c r="BC83" s="639" t="s">
        <v>3266</v>
      </c>
      <c r="BD83" s="648">
        <v>40952</v>
      </c>
    </row>
    <row r="84" spans="1:56">
      <c r="A84" s="677" t="s">
        <v>8</v>
      </c>
      <c r="B84" s="678" t="s">
        <v>3927</v>
      </c>
      <c r="C84">
        <f t="shared" si="2"/>
        <v>80</v>
      </c>
      <c r="D84" s="677"/>
      <c r="E84" s="677"/>
      <c r="F84" s="677"/>
      <c r="G84" s="677"/>
      <c r="H84" s="677"/>
      <c r="I84" s="677"/>
      <c r="J84" s="677"/>
      <c r="K84" s="677">
        <v>80</v>
      </c>
      <c r="L84" s="677"/>
      <c r="M84" s="677"/>
      <c r="AG84" s="686" t="s">
        <v>28</v>
      </c>
      <c r="AH84" s="686" t="s">
        <v>4017</v>
      </c>
      <c r="AI84" s="687">
        <v>1.29</v>
      </c>
      <c r="AJ84" s="688" t="s">
        <v>4021</v>
      </c>
      <c r="AK84" s="689">
        <v>41142</v>
      </c>
      <c r="AL84" s="686" t="s">
        <v>3957</v>
      </c>
      <c r="AZ84" s="639">
        <v>1331</v>
      </c>
      <c r="BA84" s="639" t="s">
        <v>2522</v>
      </c>
      <c r="BB84" s="647" t="s">
        <v>4264</v>
      </c>
      <c r="BC84" s="639" t="s">
        <v>4265</v>
      </c>
      <c r="BD84" s="648">
        <v>40947</v>
      </c>
    </row>
    <row r="85" spans="1:56">
      <c r="A85" s="677" t="s">
        <v>101</v>
      </c>
      <c r="B85" s="677" t="s">
        <v>3928</v>
      </c>
      <c r="C85">
        <f t="shared" si="2"/>
        <v>65</v>
      </c>
      <c r="D85" s="677"/>
      <c r="E85" s="677"/>
      <c r="F85" s="677"/>
      <c r="G85" s="677"/>
      <c r="H85" s="677">
        <v>6</v>
      </c>
      <c r="I85" s="677"/>
      <c r="J85" s="677">
        <v>28</v>
      </c>
      <c r="K85" s="677">
        <v>6</v>
      </c>
      <c r="L85" s="677">
        <v>25</v>
      </c>
      <c r="M85" s="677"/>
      <c r="AG85" s="686" t="s">
        <v>28</v>
      </c>
      <c r="AH85" s="686" t="s">
        <v>4017</v>
      </c>
      <c r="AI85" s="687">
        <v>1.1599999999999999</v>
      </c>
      <c r="AJ85" s="688" t="s">
        <v>4022</v>
      </c>
      <c r="AK85" s="689">
        <v>41125</v>
      </c>
      <c r="AL85" s="686" t="s">
        <v>3936</v>
      </c>
      <c r="AZ85" s="639">
        <v>1332</v>
      </c>
      <c r="BA85" s="639" t="s">
        <v>137</v>
      </c>
      <c r="BB85" s="647" t="s">
        <v>4281</v>
      </c>
      <c r="BC85" s="639"/>
      <c r="BD85" s="648">
        <v>40967</v>
      </c>
    </row>
    <row r="86" spans="1:56">
      <c r="C86" s="684">
        <f>SUM(C3:C85)</f>
        <v>15488</v>
      </c>
      <c r="AG86" s="686" t="s">
        <v>28</v>
      </c>
      <c r="AH86" s="686" t="s">
        <v>4017</v>
      </c>
      <c r="AI86" s="687">
        <v>0.85</v>
      </c>
      <c r="AJ86" s="688" t="s">
        <v>4023</v>
      </c>
      <c r="AK86" s="689">
        <v>41144</v>
      </c>
      <c r="AL86" s="686" t="s">
        <v>3957</v>
      </c>
      <c r="AZ86" s="639">
        <v>1333</v>
      </c>
      <c r="BA86" s="639" t="s">
        <v>153</v>
      </c>
      <c r="BB86" s="647" t="s">
        <v>4282</v>
      </c>
      <c r="BC86" s="639" t="s">
        <v>4283</v>
      </c>
      <c r="BD86" s="648">
        <v>40973</v>
      </c>
    </row>
    <row r="87" spans="1:56">
      <c r="AG87" s="686" t="s">
        <v>28</v>
      </c>
      <c r="AH87" s="686" t="s">
        <v>4017</v>
      </c>
      <c r="AI87" s="687">
        <v>0.33</v>
      </c>
      <c r="AJ87" s="688" t="s">
        <v>4024</v>
      </c>
      <c r="AK87" s="689">
        <v>41145</v>
      </c>
      <c r="AL87" s="686" t="s">
        <v>3931</v>
      </c>
      <c r="AZ87" s="639">
        <v>1334</v>
      </c>
      <c r="BA87" s="639" t="s">
        <v>153</v>
      </c>
      <c r="BB87" s="647" t="s">
        <v>4284</v>
      </c>
      <c r="BC87" s="639" t="s">
        <v>4285</v>
      </c>
      <c r="BD87" s="648">
        <v>40973</v>
      </c>
    </row>
    <row r="88" spans="1:56">
      <c r="AG88" s="686" t="s">
        <v>28</v>
      </c>
      <c r="AH88" s="686" t="s">
        <v>4017</v>
      </c>
      <c r="AI88" s="687">
        <v>0.1</v>
      </c>
      <c r="AJ88" s="688" t="s">
        <v>4025</v>
      </c>
      <c r="AK88" s="689">
        <v>41122</v>
      </c>
      <c r="AL88" s="686" t="s">
        <v>3936</v>
      </c>
      <c r="AZ88" s="639">
        <v>1335</v>
      </c>
      <c r="BA88" s="639" t="s">
        <v>153</v>
      </c>
      <c r="BB88" s="647" t="s">
        <v>4286</v>
      </c>
      <c r="BC88" s="639" t="s">
        <v>3090</v>
      </c>
      <c r="BD88" s="648">
        <v>40967</v>
      </c>
    </row>
    <row r="89" spans="1:56">
      <c r="AG89" s="686" t="s">
        <v>28</v>
      </c>
      <c r="AH89" s="686" t="s">
        <v>4026</v>
      </c>
      <c r="AI89" s="687">
        <v>1.1399999999999999</v>
      </c>
      <c r="AJ89" s="688" t="s">
        <v>4027</v>
      </c>
      <c r="AK89" s="689">
        <v>41122</v>
      </c>
      <c r="AL89" s="686" t="s">
        <v>3957</v>
      </c>
      <c r="AZ89" s="639">
        <v>1336</v>
      </c>
      <c r="BA89" s="639" t="s">
        <v>3044</v>
      </c>
      <c r="BB89" s="647" t="s">
        <v>3221</v>
      </c>
      <c r="BC89" s="639" t="s">
        <v>3222</v>
      </c>
      <c r="BD89" s="648">
        <v>40570</v>
      </c>
    </row>
    <row r="90" spans="1:56">
      <c r="AG90" s="686" t="s">
        <v>28</v>
      </c>
      <c r="AH90" s="686" t="s">
        <v>4026</v>
      </c>
      <c r="AI90" s="687">
        <v>0.89</v>
      </c>
      <c r="AJ90" s="688" t="s">
        <v>4028</v>
      </c>
      <c r="AK90" s="689">
        <v>41145</v>
      </c>
      <c r="AL90" s="686" t="s">
        <v>3931</v>
      </c>
      <c r="AZ90" s="639">
        <v>1337</v>
      </c>
      <c r="BA90" s="639" t="s">
        <v>12</v>
      </c>
      <c r="BB90" s="647" t="s">
        <v>3683</v>
      </c>
      <c r="BC90" s="639" t="s">
        <v>3684</v>
      </c>
      <c r="BD90" s="648">
        <v>40987</v>
      </c>
    </row>
    <row r="91" spans="1:56">
      <c r="AG91" s="686" t="s">
        <v>28</v>
      </c>
      <c r="AH91" s="686" t="s">
        <v>4026</v>
      </c>
      <c r="AI91" s="687">
        <v>0.21</v>
      </c>
      <c r="AJ91" s="688" t="s">
        <v>4029</v>
      </c>
      <c r="AK91" s="689">
        <v>41145</v>
      </c>
      <c r="AL91" s="686" t="s">
        <v>3931</v>
      </c>
      <c r="AZ91" s="639">
        <v>1338</v>
      </c>
      <c r="BA91" s="639" t="s">
        <v>147</v>
      </c>
      <c r="BB91" s="647" t="s">
        <v>3029</v>
      </c>
      <c r="BC91" s="639" t="s">
        <v>2705</v>
      </c>
      <c r="BD91" s="648">
        <v>40981</v>
      </c>
    </row>
    <row r="92" spans="1:56">
      <c r="AG92" s="686" t="s">
        <v>28</v>
      </c>
      <c r="AH92" s="686" t="s">
        <v>4026</v>
      </c>
      <c r="AI92" s="687">
        <v>0.14000000000000001</v>
      </c>
      <c r="AJ92" s="688" t="s">
        <v>4030</v>
      </c>
      <c r="AK92" s="689">
        <v>41122</v>
      </c>
      <c r="AL92" s="686" t="s">
        <v>3957</v>
      </c>
      <c r="AZ92" s="639">
        <v>1339</v>
      </c>
      <c r="BA92" s="639" t="s">
        <v>8</v>
      </c>
      <c r="BB92" s="647" t="s">
        <v>3265</v>
      </c>
      <c r="BC92" s="639" t="s">
        <v>3266</v>
      </c>
      <c r="BD92" s="648">
        <v>40983</v>
      </c>
    </row>
    <row r="93" spans="1:56">
      <c r="AG93" s="686" t="s">
        <v>28</v>
      </c>
      <c r="AH93" s="686" t="s">
        <v>4031</v>
      </c>
      <c r="AI93" s="687">
        <v>9.6300000000000008</v>
      </c>
      <c r="AJ93" s="688" t="s">
        <v>4032</v>
      </c>
      <c r="AK93" s="689">
        <v>41152</v>
      </c>
      <c r="AL93" s="686"/>
      <c r="AZ93" s="639">
        <v>1340</v>
      </c>
      <c r="BA93" s="639" t="s">
        <v>2522</v>
      </c>
      <c r="BB93" s="647" t="s">
        <v>4264</v>
      </c>
      <c r="BC93" s="639" t="s">
        <v>4265</v>
      </c>
      <c r="BD93" s="648">
        <v>40931</v>
      </c>
    </row>
    <row r="94" spans="1:56">
      <c r="AG94" s="686" t="s">
        <v>28</v>
      </c>
      <c r="AH94" s="686" t="s">
        <v>4031</v>
      </c>
      <c r="AI94" s="687">
        <v>4.71</v>
      </c>
      <c r="AJ94" s="688" t="s">
        <v>4032</v>
      </c>
      <c r="AK94" s="689">
        <v>41143</v>
      </c>
      <c r="AL94" s="686" t="s">
        <v>3931</v>
      </c>
      <c r="AZ94" s="639">
        <v>1341</v>
      </c>
      <c r="BA94" s="639" t="s">
        <v>143</v>
      </c>
      <c r="BB94" s="647" t="s">
        <v>4287</v>
      </c>
      <c r="BC94" s="639" t="s">
        <v>1358</v>
      </c>
      <c r="BD94" s="648">
        <v>41112</v>
      </c>
    </row>
    <row r="95" spans="1:56">
      <c r="AG95" s="686" t="s">
        <v>28</v>
      </c>
      <c r="AH95" s="686" t="s">
        <v>4031</v>
      </c>
      <c r="AI95" s="687">
        <v>0.47</v>
      </c>
      <c r="AJ95" s="688" t="s">
        <v>4016</v>
      </c>
      <c r="AK95" s="689">
        <v>41129</v>
      </c>
      <c r="AL95" s="686" t="s">
        <v>3931</v>
      </c>
      <c r="AZ95" s="639">
        <v>1342</v>
      </c>
      <c r="BA95" s="639" t="s">
        <v>8</v>
      </c>
      <c r="BB95" s="647" t="s">
        <v>4288</v>
      </c>
      <c r="BC95" s="639" t="s">
        <v>2482</v>
      </c>
      <c r="BD95" s="648">
        <v>41131</v>
      </c>
    </row>
    <row r="96" spans="1:56">
      <c r="AG96" s="686" t="s">
        <v>28</v>
      </c>
      <c r="AH96" s="686" t="s">
        <v>4031</v>
      </c>
      <c r="AI96" s="687">
        <v>0.34</v>
      </c>
      <c r="AJ96" s="688" t="s">
        <v>4033</v>
      </c>
      <c r="AK96" s="689">
        <v>41122</v>
      </c>
      <c r="AL96" s="686" t="s">
        <v>3931</v>
      </c>
      <c r="AZ96" s="639">
        <v>1343</v>
      </c>
      <c r="BA96" s="639" t="s">
        <v>143</v>
      </c>
      <c r="BB96" s="647" t="s">
        <v>4289</v>
      </c>
      <c r="BC96" s="639" t="s">
        <v>3146</v>
      </c>
      <c r="BD96" s="648">
        <v>41139</v>
      </c>
    </row>
    <row r="97" spans="33:56">
      <c r="AG97" s="686" t="s">
        <v>28</v>
      </c>
      <c r="AH97" s="686" t="s">
        <v>4031</v>
      </c>
      <c r="AI97" s="687">
        <v>0.08</v>
      </c>
      <c r="AJ97" s="688" t="s">
        <v>4032</v>
      </c>
      <c r="AK97" s="689">
        <v>41122</v>
      </c>
      <c r="AL97" s="686" t="s">
        <v>3957</v>
      </c>
      <c r="AZ97" s="639">
        <v>1344</v>
      </c>
      <c r="BA97" s="639" t="s">
        <v>142</v>
      </c>
      <c r="BB97" s="647" t="s">
        <v>4290</v>
      </c>
      <c r="BC97" s="639" t="s">
        <v>4291</v>
      </c>
      <c r="BD97" s="648">
        <v>41144</v>
      </c>
    </row>
    <row r="98" spans="33:56">
      <c r="AG98" s="686" t="s">
        <v>28</v>
      </c>
      <c r="AH98" s="686" t="s">
        <v>4034</v>
      </c>
      <c r="AI98" s="687">
        <v>1.29</v>
      </c>
      <c r="AJ98" s="688" t="s">
        <v>4035</v>
      </c>
      <c r="AK98" s="689">
        <v>41141</v>
      </c>
      <c r="AL98" s="686" t="s">
        <v>3957</v>
      </c>
      <c r="AZ98" s="639">
        <v>1345</v>
      </c>
      <c r="BA98" s="639" t="s">
        <v>147</v>
      </c>
      <c r="BB98" s="647" t="s">
        <v>1386</v>
      </c>
      <c r="BC98" s="639" t="s">
        <v>817</v>
      </c>
      <c r="BD98" s="648">
        <v>41141</v>
      </c>
    </row>
    <row r="99" spans="33:56">
      <c r="AG99" s="686" t="s">
        <v>28</v>
      </c>
      <c r="AH99" s="686" t="s">
        <v>4034</v>
      </c>
      <c r="AI99" s="687">
        <v>0.33</v>
      </c>
      <c r="AJ99" s="688" t="s">
        <v>4036</v>
      </c>
      <c r="AK99" s="689">
        <v>41142</v>
      </c>
      <c r="AL99" s="686" t="s">
        <v>3957</v>
      </c>
      <c r="AZ99" s="639">
        <v>1346</v>
      </c>
      <c r="BA99" s="639" t="s">
        <v>763</v>
      </c>
      <c r="BB99" s="647"/>
      <c r="BC99" s="639"/>
      <c r="BD99" s="648">
        <v>41139</v>
      </c>
    </row>
    <row r="100" spans="33:56">
      <c r="AG100" s="686" t="s">
        <v>28</v>
      </c>
      <c r="AH100" s="686" t="s">
        <v>4037</v>
      </c>
      <c r="AI100" s="687">
        <v>3.79</v>
      </c>
      <c r="AJ100" s="688" t="s">
        <v>4038</v>
      </c>
      <c r="AK100" s="689">
        <v>41148</v>
      </c>
      <c r="AL100" s="686"/>
      <c r="AZ100" s="639">
        <v>1347</v>
      </c>
      <c r="BA100" s="639" t="s">
        <v>101</v>
      </c>
      <c r="BB100" s="647" t="s">
        <v>110</v>
      </c>
      <c r="BC100" s="639"/>
      <c r="BD100" s="648">
        <v>41125</v>
      </c>
    </row>
    <row r="101" spans="33:56">
      <c r="AG101" s="686" t="s">
        <v>28</v>
      </c>
      <c r="AH101" s="686" t="s">
        <v>4037</v>
      </c>
      <c r="AI101" s="687">
        <v>1.36</v>
      </c>
      <c r="AJ101" s="688" t="s">
        <v>4039</v>
      </c>
      <c r="AK101" s="689">
        <v>41146</v>
      </c>
      <c r="AL101" s="686"/>
      <c r="AZ101" s="639">
        <v>1348</v>
      </c>
      <c r="BA101" s="639" t="s">
        <v>101</v>
      </c>
      <c r="BB101" s="647" t="s">
        <v>110</v>
      </c>
      <c r="BC101" s="639"/>
      <c r="BD101" s="648">
        <v>41125</v>
      </c>
    </row>
    <row r="102" spans="33:56">
      <c r="AG102" s="686" t="s">
        <v>28</v>
      </c>
      <c r="AH102" s="686" t="s">
        <v>4040</v>
      </c>
      <c r="AI102" s="687">
        <v>3.25</v>
      </c>
      <c r="AJ102" s="688" t="s">
        <v>4041</v>
      </c>
      <c r="AK102" s="689">
        <v>41152</v>
      </c>
      <c r="AL102" s="686"/>
      <c r="AZ102" s="639">
        <v>1349</v>
      </c>
      <c r="BA102" s="639" t="s">
        <v>143</v>
      </c>
      <c r="BB102" s="647" t="s">
        <v>4287</v>
      </c>
      <c r="BC102" s="639" t="s">
        <v>1358</v>
      </c>
      <c r="BD102" s="648">
        <v>41137</v>
      </c>
    </row>
    <row r="103" spans="33:56">
      <c r="AG103" s="686" t="s">
        <v>28</v>
      </c>
      <c r="AH103" s="686" t="s">
        <v>4042</v>
      </c>
      <c r="AI103" s="687">
        <v>3.78</v>
      </c>
      <c r="AJ103" s="688" t="s">
        <v>4021</v>
      </c>
      <c r="AK103" s="689">
        <v>41142</v>
      </c>
      <c r="AL103" s="686" t="s">
        <v>3957</v>
      </c>
      <c r="AZ103" s="639">
        <v>1350</v>
      </c>
      <c r="BA103" s="639" t="s">
        <v>143</v>
      </c>
      <c r="BB103" s="647" t="s">
        <v>3791</v>
      </c>
      <c r="BC103" s="639" t="s">
        <v>3792</v>
      </c>
      <c r="BD103" s="648">
        <v>41116</v>
      </c>
    </row>
    <row r="104" spans="33:56">
      <c r="AG104" s="686" t="s">
        <v>28</v>
      </c>
      <c r="AH104" s="686" t="s">
        <v>4042</v>
      </c>
      <c r="AI104" s="687">
        <v>3.03</v>
      </c>
      <c r="AJ104" s="688" t="s">
        <v>4043</v>
      </c>
      <c r="AK104" s="689">
        <v>41144</v>
      </c>
      <c r="AL104" s="686" t="s">
        <v>3957</v>
      </c>
      <c r="AZ104" s="639">
        <v>1351</v>
      </c>
      <c r="BA104" s="639" t="s">
        <v>4292</v>
      </c>
      <c r="BB104" s="647" t="s">
        <v>2985</v>
      </c>
      <c r="BC104" s="639" t="s">
        <v>1108</v>
      </c>
      <c r="BD104" s="648">
        <v>41139</v>
      </c>
    </row>
    <row r="105" spans="33:56">
      <c r="AG105" s="686" t="s">
        <v>28</v>
      </c>
      <c r="AH105" s="686" t="s">
        <v>4042</v>
      </c>
      <c r="AI105" s="687">
        <v>1.92</v>
      </c>
      <c r="AJ105" s="688" t="s">
        <v>4044</v>
      </c>
      <c r="AK105" s="689">
        <v>41127</v>
      </c>
      <c r="AL105" s="686" t="s">
        <v>3957</v>
      </c>
      <c r="AZ105" s="639">
        <v>1352</v>
      </c>
      <c r="BA105" s="639" t="s">
        <v>142</v>
      </c>
      <c r="BB105" s="647" t="s">
        <v>4290</v>
      </c>
      <c r="BC105" s="639" t="s">
        <v>4291</v>
      </c>
      <c r="BD105" s="648">
        <v>41129</v>
      </c>
    </row>
    <row r="106" spans="33:56">
      <c r="AG106" s="686" t="s">
        <v>28</v>
      </c>
      <c r="AH106" s="686" t="s">
        <v>4042</v>
      </c>
      <c r="AI106" s="687">
        <v>1.7</v>
      </c>
      <c r="AJ106" s="688" t="s">
        <v>4041</v>
      </c>
      <c r="AK106" s="689">
        <v>41138</v>
      </c>
      <c r="AL106" s="686" t="s">
        <v>3957</v>
      </c>
      <c r="AZ106" s="639">
        <v>1353</v>
      </c>
      <c r="BA106" s="639" t="s">
        <v>11</v>
      </c>
      <c r="BB106" s="647" t="s">
        <v>2215</v>
      </c>
      <c r="BC106" s="639" t="s">
        <v>4204</v>
      </c>
      <c r="BD106" s="648">
        <v>41117</v>
      </c>
    </row>
    <row r="107" spans="33:56">
      <c r="AG107" s="686" t="s">
        <v>28</v>
      </c>
      <c r="AH107" s="686" t="s">
        <v>4042</v>
      </c>
      <c r="AI107" s="687">
        <v>1.35</v>
      </c>
      <c r="AJ107" s="688" t="s">
        <v>4045</v>
      </c>
      <c r="AK107" s="689">
        <v>41139</v>
      </c>
      <c r="AL107" s="686" t="s">
        <v>3931</v>
      </c>
    </row>
    <row r="108" spans="33:56">
      <c r="AG108" s="686" t="s">
        <v>28</v>
      </c>
      <c r="AH108" s="686" t="s">
        <v>4042</v>
      </c>
      <c r="AI108" s="687">
        <v>0.51</v>
      </c>
      <c r="AJ108" s="688" t="s">
        <v>4046</v>
      </c>
      <c r="AK108" s="689">
        <v>41130</v>
      </c>
      <c r="AL108" s="686" t="s">
        <v>3957</v>
      </c>
    </row>
    <row r="109" spans="33:56">
      <c r="AG109" s="686" t="s">
        <v>28</v>
      </c>
      <c r="AH109" s="686" t="s">
        <v>4042</v>
      </c>
      <c r="AI109" s="687">
        <v>0.47</v>
      </c>
      <c r="AJ109" s="688" t="s">
        <v>4047</v>
      </c>
      <c r="AK109" s="689">
        <v>41131</v>
      </c>
      <c r="AL109" s="686" t="s">
        <v>3957</v>
      </c>
    </row>
    <row r="110" spans="33:56">
      <c r="AG110" s="686" t="s">
        <v>28</v>
      </c>
      <c r="AH110" s="686" t="s">
        <v>4048</v>
      </c>
      <c r="AI110" s="687">
        <v>5.77</v>
      </c>
      <c r="AJ110" s="688" t="s">
        <v>4049</v>
      </c>
      <c r="AK110" s="689">
        <v>41134</v>
      </c>
      <c r="AL110" s="686" t="s">
        <v>3936</v>
      </c>
    </row>
    <row r="111" spans="33:56">
      <c r="AG111" s="686" t="s">
        <v>28</v>
      </c>
      <c r="AH111" s="686" t="s">
        <v>4048</v>
      </c>
      <c r="AI111" s="687">
        <v>1.5</v>
      </c>
      <c r="AJ111" s="688" t="s">
        <v>4050</v>
      </c>
      <c r="AK111" s="689">
        <v>41122</v>
      </c>
      <c r="AL111" s="686" t="s">
        <v>3957</v>
      </c>
    </row>
    <row r="112" spans="33:56">
      <c r="AG112" s="686" t="s">
        <v>28</v>
      </c>
      <c r="AH112" s="686" t="s">
        <v>4048</v>
      </c>
      <c r="AI112" s="687">
        <v>1.2</v>
      </c>
      <c r="AJ112" s="688" t="s">
        <v>4051</v>
      </c>
      <c r="AK112" s="689">
        <v>41127</v>
      </c>
      <c r="AL112" s="686" t="s">
        <v>3936</v>
      </c>
    </row>
    <row r="113" spans="33:38">
      <c r="AG113" s="686" t="s">
        <v>28</v>
      </c>
      <c r="AH113" s="686" t="s">
        <v>4048</v>
      </c>
      <c r="AI113" s="687">
        <v>0.35</v>
      </c>
      <c r="AJ113" s="688" t="s">
        <v>4052</v>
      </c>
      <c r="AK113" s="689">
        <v>41139</v>
      </c>
      <c r="AL113" s="686" t="s">
        <v>3957</v>
      </c>
    </row>
    <row r="114" spans="33:38">
      <c r="AG114" s="686" t="s">
        <v>28</v>
      </c>
      <c r="AH114" s="686" t="s">
        <v>4048</v>
      </c>
      <c r="AI114" s="687">
        <v>0.21</v>
      </c>
      <c r="AJ114" s="688" t="s">
        <v>4053</v>
      </c>
      <c r="AK114" s="689">
        <v>41146</v>
      </c>
      <c r="AL114" s="686"/>
    </row>
    <row r="115" spans="33:38">
      <c r="AG115" s="686" t="s">
        <v>28</v>
      </c>
      <c r="AH115" s="686" t="s">
        <v>4054</v>
      </c>
      <c r="AI115" s="687">
        <v>6.72</v>
      </c>
      <c r="AJ115" s="688" t="s">
        <v>4055</v>
      </c>
      <c r="AK115" s="689">
        <v>41128</v>
      </c>
      <c r="AL115" s="686" t="s">
        <v>3957</v>
      </c>
    </row>
    <row r="116" spans="33:38">
      <c r="AG116" s="686" t="s">
        <v>28</v>
      </c>
      <c r="AH116" s="686" t="s">
        <v>4054</v>
      </c>
      <c r="AI116" s="687">
        <v>4.01</v>
      </c>
      <c r="AJ116" s="688" t="s">
        <v>4056</v>
      </c>
      <c r="AK116" s="689">
        <v>41148</v>
      </c>
      <c r="AL116" s="686"/>
    </row>
    <row r="117" spans="33:38">
      <c r="AG117" s="686" t="s">
        <v>28</v>
      </c>
      <c r="AH117" s="686" t="s">
        <v>4054</v>
      </c>
      <c r="AI117" s="687">
        <v>2.62</v>
      </c>
      <c r="AJ117" s="688" t="s">
        <v>4057</v>
      </c>
      <c r="AK117" s="689">
        <v>41123</v>
      </c>
      <c r="AL117" s="686" t="s">
        <v>3957</v>
      </c>
    </row>
    <row r="118" spans="33:38">
      <c r="AG118" s="686" t="s">
        <v>28</v>
      </c>
      <c r="AH118" s="686" t="s">
        <v>4054</v>
      </c>
      <c r="AI118" s="687">
        <v>1.88</v>
      </c>
      <c r="AJ118" s="688" t="s">
        <v>3986</v>
      </c>
      <c r="AK118" s="689">
        <v>41139</v>
      </c>
      <c r="AL118" s="686" t="s">
        <v>3957</v>
      </c>
    </row>
    <row r="119" spans="33:38">
      <c r="AG119" s="686" t="s">
        <v>28</v>
      </c>
      <c r="AH119" s="686" t="s">
        <v>4054</v>
      </c>
      <c r="AI119" s="687">
        <v>0.15</v>
      </c>
      <c r="AJ119" s="688" t="s">
        <v>3986</v>
      </c>
      <c r="AK119" s="689">
        <v>41141</v>
      </c>
      <c r="AL119" s="686" t="s">
        <v>3957</v>
      </c>
    </row>
    <row r="120" spans="33:38">
      <c r="AG120" s="686" t="s">
        <v>28</v>
      </c>
      <c r="AH120" s="686" t="s">
        <v>4058</v>
      </c>
      <c r="AI120" s="687">
        <v>1.06</v>
      </c>
      <c r="AJ120" s="688" t="s">
        <v>4059</v>
      </c>
      <c r="AK120" s="689">
        <v>41122</v>
      </c>
      <c r="AL120" s="686" t="s">
        <v>3931</v>
      </c>
    </row>
    <row r="121" spans="33:38">
      <c r="AG121" s="686" t="s">
        <v>20</v>
      </c>
      <c r="AH121" s="686" t="s">
        <v>3359</v>
      </c>
      <c r="AI121" s="687">
        <v>0.33</v>
      </c>
      <c r="AJ121" s="688" t="s">
        <v>4060</v>
      </c>
      <c r="AK121" s="689">
        <v>41141</v>
      </c>
      <c r="AL121" s="686" t="s">
        <v>3957</v>
      </c>
    </row>
    <row r="122" spans="33:38">
      <c r="AG122" s="686" t="s">
        <v>20</v>
      </c>
      <c r="AH122" s="686" t="s">
        <v>4061</v>
      </c>
      <c r="AI122" s="687">
        <v>2.06</v>
      </c>
      <c r="AJ122" s="688" t="s">
        <v>4062</v>
      </c>
      <c r="AK122" s="689">
        <v>41151</v>
      </c>
      <c r="AL122" s="686"/>
    </row>
    <row r="123" spans="33:38">
      <c r="AG123" s="686" t="s">
        <v>20</v>
      </c>
      <c r="AH123" s="686" t="s">
        <v>4061</v>
      </c>
      <c r="AI123" s="687">
        <v>1.35</v>
      </c>
      <c r="AJ123" s="688" t="s">
        <v>4063</v>
      </c>
      <c r="AK123" s="689">
        <v>41148</v>
      </c>
      <c r="AL123" s="686"/>
    </row>
    <row r="124" spans="33:38">
      <c r="AG124" s="686" t="s">
        <v>151</v>
      </c>
      <c r="AH124" s="686" t="s">
        <v>4064</v>
      </c>
      <c r="AI124" s="687">
        <v>0.3</v>
      </c>
      <c r="AJ124" s="688" t="s">
        <v>4065</v>
      </c>
      <c r="AK124" s="689">
        <v>41124</v>
      </c>
      <c r="AL124" s="686" t="s">
        <v>3931</v>
      </c>
    </row>
    <row r="125" spans="33:38">
      <c r="AG125" s="686" t="s">
        <v>130</v>
      </c>
      <c r="AH125" s="686" t="s">
        <v>4066</v>
      </c>
      <c r="AI125" s="687">
        <v>0.66</v>
      </c>
      <c r="AJ125" s="688" t="s">
        <v>4067</v>
      </c>
      <c r="AK125" s="689">
        <v>41124</v>
      </c>
      <c r="AL125" s="686" t="s">
        <v>3936</v>
      </c>
    </row>
    <row r="126" spans="33:38">
      <c r="AG126" s="686" t="s">
        <v>130</v>
      </c>
      <c r="AH126" s="686" t="s">
        <v>4066</v>
      </c>
      <c r="AI126" s="687">
        <v>0.12</v>
      </c>
      <c r="AJ126" s="688" t="s">
        <v>4068</v>
      </c>
      <c r="AK126" s="689">
        <v>41142</v>
      </c>
      <c r="AL126" s="686" t="s">
        <v>3957</v>
      </c>
    </row>
    <row r="127" spans="33:38">
      <c r="AG127" s="686" t="s">
        <v>130</v>
      </c>
      <c r="AH127" s="686" t="s">
        <v>4066</v>
      </c>
      <c r="AI127" s="687">
        <v>0.08</v>
      </c>
      <c r="AJ127" s="688" t="s">
        <v>4069</v>
      </c>
      <c r="AK127" s="689">
        <v>41144</v>
      </c>
      <c r="AL127" s="686" t="s">
        <v>3957</v>
      </c>
    </row>
    <row r="128" spans="33:38">
      <c r="AG128" s="686" t="s">
        <v>130</v>
      </c>
      <c r="AH128" s="686" t="s">
        <v>4066</v>
      </c>
      <c r="AI128" s="687">
        <v>0.04</v>
      </c>
      <c r="AJ128" s="688" t="s">
        <v>4070</v>
      </c>
      <c r="AK128" s="689">
        <v>41130</v>
      </c>
      <c r="AL128" s="686" t="s">
        <v>3936</v>
      </c>
    </row>
    <row r="129" spans="33:38">
      <c r="AG129" s="686" t="s">
        <v>130</v>
      </c>
      <c r="AH129" s="686" t="s">
        <v>4066</v>
      </c>
      <c r="AI129" s="687">
        <v>0.04</v>
      </c>
      <c r="AJ129" s="688" t="s">
        <v>4071</v>
      </c>
      <c r="AK129" s="689">
        <v>41132</v>
      </c>
      <c r="AL129" s="686" t="s">
        <v>3936</v>
      </c>
    </row>
    <row r="130" spans="33:38">
      <c r="AG130" s="686" t="s">
        <v>130</v>
      </c>
      <c r="AH130" s="686" t="s">
        <v>4066</v>
      </c>
      <c r="AI130" s="687">
        <v>0.03</v>
      </c>
      <c r="AJ130" s="688" t="s">
        <v>4072</v>
      </c>
      <c r="AK130" s="689">
        <v>41149</v>
      </c>
      <c r="AL130" s="686"/>
    </row>
    <row r="131" spans="33:38">
      <c r="AG131" s="686" t="s">
        <v>4073</v>
      </c>
      <c r="AH131" s="686" t="s">
        <v>4074</v>
      </c>
      <c r="AI131" s="687">
        <v>5.19</v>
      </c>
      <c r="AJ131" s="688" t="s">
        <v>4075</v>
      </c>
      <c r="AK131" s="689">
        <v>41139</v>
      </c>
      <c r="AL131" s="686" t="s">
        <v>3931</v>
      </c>
    </row>
    <row r="132" spans="33:38">
      <c r="AG132" s="686" t="s">
        <v>1941</v>
      </c>
      <c r="AH132" s="686" t="s">
        <v>3359</v>
      </c>
      <c r="AI132" s="687">
        <v>0.2</v>
      </c>
      <c r="AJ132" s="688" t="s">
        <v>4076</v>
      </c>
      <c r="AK132" s="689">
        <v>41141</v>
      </c>
      <c r="AL132" s="686" t="s">
        <v>3931</v>
      </c>
    </row>
    <row r="133" spans="33:38">
      <c r="AG133" s="686" t="s">
        <v>196</v>
      </c>
      <c r="AH133" s="686" t="s">
        <v>4077</v>
      </c>
      <c r="AI133" s="687">
        <v>1.36</v>
      </c>
      <c r="AJ133" s="688" t="s">
        <v>4078</v>
      </c>
      <c r="AK133" s="689">
        <v>41122</v>
      </c>
      <c r="AL133" s="686" t="s">
        <v>3931</v>
      </c>
    </row>
    <row r="134" spans="33:38">
      <c r="AG134" s="686" t="s">
        <v>196</v>
      </c>
      <c r="AH134" s="686" t="s">
        <v>4079</v>
      </c>
      <c r="AI134" s="687">
        <v>20.88</v>
      </c>
      <c r="AJ134" s="688" t="s">
        <v>4080</v>
      </c>
      <c r="AK134" s="689">
        <v>41131</v>
      </c>
      <c r="AL134" s="686" t="s">
        <v>3931</v>
      </c>
    </row>
    <row r="135" spans="33:38">
      <c r="AG135" s="686" t="s">
        <v>196</v>
      </c>
      <c r="AH135" s="686" t="s">
        <v>4079</v>
      </c>
      <c r="AI135" s="687">
        <v>14.38</v>
      </c>
      <c r="AJ135" s="688" t="s">
        <v>4081</v>
      </c>
      <c r="AK135" s="689">
        <v>41122</v>
      </c>
      <c r="AL135" s="686" t="s">
        <v>3936</v>
      </c>
    </row>
    <row r="136" spans="33:38">
      <c r="AG136" s="686" t="s">
        <v>196</v>
      </c>
      <c r="AH136" s="686" t="s">
        <v>4079</v>
      </c>
      <c r="AI136" s="687">
        <v>7.56</v>
      </c>
      <c r="AJ136" s="688" t="s">
        <v>4080</v>
      </c>
      <c r="AK136" s="689">
        <v>41141</v>
      </c>
      <c r="AL136" s="686" t="s">
        <v>3957</v>
      </c>
    </row>
    <row r="137" spans="33:38">
      <c r="AG137" s="686" t="s">
        <v>196</v>
      </c>
      <c r="AH137" s="686" t="s">
        <v>4079</v>
      </c>
      <c r="AI137" s="687">
        <v>4.57</v>
      </c>
      <c r="AJ137" s="688" t="s">
        <v>4082</v>
      </c>
      <c r="AK137" s="689">
        <v>41142</v>
      </c>
      <c r="AL137" s="686" t="s">
        <v>3957</v>
      </c>
    </row>
    <row r="138" spans="33:38">
      <c r="AG138" s="686" t="s">
        <v>196</v>
      </c>
      <c r="AH138" s="686" t="s">
        <v>1069</v>
      </c>
      <c r="AI138" s="687">
        <v>4.8600000000000003</v>
      </c>
      <c r="AJ138" s="688" t="s">
        <v>4083</v>
      </c>
      <c r="AK138" s="689">
        <v>41139</v>
      </c>
      <c r="AL138" s="686" t="s">
        <v>3931</v>
      </c>
    </row>
    <row r="139" spans="33:38">
      <c r="AG139" s="686" t="s">
        <v>196</v>
      </c>
      <c r="AH139" s="686" t="s">
        <v>1069</v>
      </c>
      <c r="AI139" s="687">
        <v>3.58</v>
      </c>
      <c r="AJ139" s="688" t="s">
        <v>4084</v>
      </c>
      <c r="AK139" s="689">
        <v>41150</v>
      </c>
      <c r="AL139" s="686"/>
    </row>
    <row r="140" spans="33:38">
      <c r="AG140" s="686" t="s">
        <v>196</v>
      </c>
      <c r="AH140" s="686" t="s">
        <v>1069</v>
      </c>
      <c r="AI140" s="687">
        <v>2.86</v>
      </c>
      <c r="AJ140" s="688" t="s">
        <v>4085</v>
      </c>
      <c r="AK140" s="689">
        <v>41145</v>
      </c>
      <c r="AL140" s="686" t="s">
        <v>3931</v>
      </c>
    </row>
    <row r="141" spans="33:38">
      <c r="AG141" s="686" t="s">
        <v>196</v>
      </c>
      <c r="AH141" s="686" t="s">
        <v>1069</v>
      </c>
      <c r="AI141" s="687">
        <v>1.7</v>
      </c>
      <c r="AJ141" s="688" t="s">
        <v>4086</v>
      </c>
      <c r="AK141" s="689">
        <v>41141</v>
      </c>
      <c r="AL141" s="686" t="s">
        <v>3931</v>
      </c>
    </row>
    <row r="142" spans="33:38">
      <c r="AG142" s="686" t="s">
        <v>196</v>
      </c>
      <c r="AH142" s="686" t="s">
        <v>1069</v>
      </c>
      <c r="AI142" s="687">
        <v>1.65</v>
      </c>
      <c r="AJ142" s="688" t="s">
        <v>4087</v>
      </c>
      <c r="AK142" s="689">
        <v>41150</v>
      </c>
      <c r="AL142" s="686"/>
    </row>
    <row r="143" spans="33:38">
      <c r="AG143" s="686" t="s">
        <v>196</v>
      </c>
      <c r="AH143" s="686" t="s">
        <v>4088</v>
      </c>
      <c r="AI143" s="687">
        <v>0.46</v>
      </c>
      <c r="AJ143" s="688" t="s">
        <v>4089</v>
      </c>
      <c r="AK143" s="689">
        <v>41146</v>
      </c>
      <c r="AL143" s="686"/>
    </row>
    <row r="144" spans="33:38">
      <c r="AG144" s="686" t="s">
        <v>196</v>
      </c>
      <c r="AH144" s="686" t="s">
        <v>4088</v>
      </c>
      <c r="AI144" s="687">
        <v>0.28999999999999998</v>
      </c>
      <c r="AJ144" s="688" t="s">
        <v>4090</v>
      </c>
      <c r="AK144" s="689">
        <v>41146</v>
      </c>
      <c r="AL144" s="686"/>
    </row>
    <row r="145" spans="33:38">
      <c r="AG145" s="686" t="s">
        <v>196</v>
      </c>
      <c r="AH145" s="686" t="s">
        <v>4088</v>
      </c>
      <c r="AI145" s="687">
        <v>0.1</v>
      </c>
      <c r="AJ145" s="688" t="s">
        <v>4091</v>
      </c>
      <c r="AK145" s="689">
        <v>41132</v>
      </c>
      <c r="AL145" s="686" t="s">
        <v>3936</v>
      </c>
    </row>
    <row r="146" spans="33:38">
      <c r="AG146" s="686" t="s">
        <v>171</v>
      </c>
      <c r="AH146" s="686" t="s">
        <v>3353</v>
      </c>
      <c r="AI146" s="687">
        <v>19.72</v>
      </c>
      <c r="AJ146" s="688" t="s">
        <v>4092</v>
      </c>
      <c r="AK146" s="689">
        <v>41130</v>
      </c>
      <c r="AL146" s="686" t="s">
        <v>3936</v>
      </c>
    </row>
    <row r="147" spans="33:38">
      <c r="AG147" s="686" t="s">
        <v>171</v>
      </c>
      <c r="AH147" s="686" t="s">
        <v>3353</v>
      </c>
      <c r="AI147" s="687">
        <v>12.33</v>
      </c>
      <c r="AJ147" s="688" t="s">
        <v>4093</v>
      </c>
      <c r="AK147" s="689">
        <v>41130</v>
      </c>
      <c r="AL147" s="686" t="s">
        <v>3936</v>
      </c>
    </row>
    <row r="148" spans="33:38">
      <c r="AG148" s="686" t="s">
        <v>171</v>
      </c>
      <c r="AH148" s="686" t="s">
        <v>3353</v>
      </c>
      <c r="AI148" s="687">
        <v>3.42</v>
      </c>
      <c r="AJ148" s="688" t="s">
        <v>4094</v>
      </c>
      <c r="AK148" s="689">
        <v>41141</v>
      </c>
      <c r="AL148" s="686" t="s">
        <v>3931</v>
      </c>
    </row>
    <row r="149" spans="33:38">
      <c r="AG149" s="686" t="s">
        <v>171</v>
      </c>
      <c r="AH149" s="686" t="s">
        <v>3353</v>
      </c>
      <c r="AI149" s="687">
        <v>3.15</v>
      </c>
      <c r="AJ149" s="688" t="s">
        <v>4095</v>
      </c>
      <c r="AK149" s="689">
        <v>41135</v>
      </c>
      <c r="AL149" s="686" t="s">
        <v>3936</v>
      </c>
    </row>
    <row r="150" spans="33:38">
      <c r="AG150" s="686" t="s">
        <v>171</v>
      </c>
      <c r="AH150" s="686" t="s">
        <v>3353</v>
      </c>
      <c r="AI150" s="687">
        <v>0.69</v>
      </c>
      <c r="AJ150" s="688" t="s">
        <v>4096</v>
      </c>
      <c r="AK150" s="689">
        <v>41151</v>
      </c>
      <c r="AL150" s="686"/>
    </row>
    <row r="151" spans="33:38">
      <c r="AG151" s="686" t="s">
        <v>171</v>
      </c>
      <c r="AH151" s="686" t="s">
        <v>4097</v>
      </c>
      <c r="AI151" s="687">
        <v>5.66</v>
      </c>
      <c r="AJ151" s="688" t="s">
        <v>4098</v>
      </c>
      <c r="AK151" s="689">
        <v>41131</v>
      </c>
      <c r="AL151" s="686" t="s">
        <v>3936</v>
      </c>
    </row>
    <row r="152" spans="33:38">
      <c r="AG152" s="686" t="s">
        <v>171</v>
      </c>
      <c r="AH152" s="686" t="s">
        <v>4097</v>
      </c>
      <c r="AI152" s="687">
        <v>3.31</v>
      </c>
      <c r="AJ152" s="688" t="s">
        <v>4099</v>
      </c>
      <c r="AK152" s="689">
        <v>41145</v>
      </c>
      <c r="AL152" s="686" t="s">
        <v>3957</v>
      </c>
    </row>
    <row r="153" spans="33:38">
      <c r="AG153" s="686" t="s">
        <v>171</v>
      </c>
      <c r="AH153" s="686" t="s">
        <v>4097</v>
      </c>
      <c r="AI153" s="687">
        <v>2.19</v>
      </c>
      <c r="AJ153" s="688" t="s">
        <v>4100</v>
      </c>
      <c r="AK153" s="689">
        <v>41142</v>
      </c>
      <c r="AL153" s="686" t="s">
        <v>3957</v>
      </c>
    </row>
    <row r="154" spans="33:38">
      <c r="AG154" s="686" t="s">
        <v>171</v>
      </c>
      <c r="AH154" s="686" t="s">
        <v>4097</v>
      </c>
      <c r="AI154" s="687">
        <v>1.96</v>
      </c>
      <c r="AJ154" s="688" t="s">
        <v>4101</v>
      </c>
      <c r="AK154" s="689">
        <v>41122</v>
      </c>
      <c r="AL154" s="686" t="s">
        <v>3936</v>
      </c>
    </row>
    <row r="155" spans="33:38">
      <c r="AG155" s="686" t="s">
        <v>171</v>
      </c>
      <c r="AH155" s="686" t="s">
        <v>4097</v>
      </c>
      <c r="AI155" s="687">
        <v>1.38</v>
      </c>
      <c r="AJ155" s="688" t="s">
        <v>4102</v>
      </c>
      <c r="AK155" s="689">
        <v>41144</v>
      </c>
      <c r="AL155" s="686" t="s">
        <v>3957</v>
      </c>
    </row>
    <row r="156" spans="33:38">
      <c r="AG156" s="686" t="s">
        <v>171</v>
      </c>
      <c r="AH156" s="686" t="s">
        <v>4097</v>
      </c>
      <c r="AI156" s="687">
        <v>1.25</v>
      </c>
      <c r="AJ156" s="688" t="s">
        <v>4103</v>
      </c>
      <c r="AK156" s="689">
        <v>41129</v>
      </c>
      <c r="AL156" s="686" t="s">
        <v>3936</v>
      </c>
    </row>
    <row r="157" spans="33:38">
      <c r="AG157" s="686" t="s">
        <v>171</v>
      </c>
      <c r="AH157" s="686" t="s">
        <v>4097</v>
      </c>
      <c r="AI157" s="687">
        <v>1.17</v>
      </c>
      <c r="AJ157" s="688" t="s">
        <v>4104</v>
      </c>
      <c r="AK157" s="689">
        <v>41145</v>
      </c>
      <c r="AL157" s="686" t="s">
        <v>3957</v>
      </c>
    </row>
    <row r="158" spans="33:38">
      <c r="AG158" s="686" t="s">
        <v>171</v>
      </c>
      <c r="AH158" s="686" t="s">
        <v>4105</v>
      </c>
      <c r="AI158" s="687">
        <v>1.36</v>
      </c>
      <c r="AJ158" s="688" t="s">
        <v>4106</v>
      </c>
      <c r="AK158" s="689">
        <v>41142</v>
      </c>
      <c r="AL158" s="686" t="s">
        <v>3931</v>
      </c>
    </row>
    <row r="159" spans="33:38">
      <c r="AG159" s="686" t="s">
        <v>171</v>
      </c>
      <c r="AH159" s="686" t="s">
        <v>4105</v>
      </c>
      <c r="AI159" s="687">
        <v>1.2</v>
      </c>
      <c r="AJ159" s="688" t="s">
        <v>4107</v>
      </c>
      <c r="AK159" s="689">
        <v>41138</v>
      </c>
      <c r="AL159" s="686" t="s">
        <v>3957</v>
      </c>
    </row>
    <row r="160" spans="33:38">
      <c r="AG160" s="686" t="s">
        <v>171</v>
      </c>
      <c r="AH160" s="686" t="s">
        <v>4105</v>
      </c>
      <c r="AI160" s="687">
        <v>1.05</v>
      </c>
      <c r="AJ160" s="688" t="s">
        <v>4108</v>
      </c>
      <c r="AK160" s="689">
        <v>41142</v>
      </c>
      <c r="AL160" s="686" t="s">
        <v>3931</v>
      </c>
    </row>
    <row r="161" spans="33:38">
      <c r="AG161" s="686" t="s">
        <v>171</v>
      </c>
      <c r="AH161" s="686" t="s">
        <v>4105</v>
      </c>
      <c r="AI161" s="687">
        <v>0.15</v>
      </c>
      <c r="AJ161" s="688" t="s">
        <v>4109</v>
      </c>
      <c r="AK161" s="689">
        <v>41138</v>
      </c>
      <c r="AL161" s="686" t="s">
        <v>3957</v>
      </c>
    </row>
    <row r="162" spans="33:38">
      <c r="AG162" s="686" t="s">
        <v>171</v>
      </c>
      <c r="AH162" s="686" t="s">
        <v>4110</v>
      </c>
      <c r="AI162" s="687">
        <v>0.18</v>
      </c>
      <c r="AJ162" s="688" t="s">
        <v>4111</v>
      </c>
      <c r="AK162" s="689">
        <v>41122</v>
      </c>
      <c r="AL162" s="686" t="s">
        <v>3936</v>
      </c>
    </row>
    <row r="163" spans="33:38">
      <c r="AG163" s="686" t="s">
        <v>171</v>
      </c>
      <c r="AH163" s="686" t="s">
        <v>4110</v>
      </c>
      <c r="AI163" s="687">
        <v>0.04</v>
      </c>
      <c r="AJ163" s="688" t="s">
        <v>4112</v>
      </c>
      <c r="AK163" s="689">
        <v>41139</v>
      </c>
      <c r="AL163" s="686" t="s">
        <v>3957</v>
      </c>
    </row>
    <row r="164" spans="33:38">
      <c r="AG164" s="686" t="s">
        <v>171</v>
      </c>
      <c r="AH164" s="686" t="s">
        <v>4113</v>
      </c>
      <c r="AI164" s="687">
        <v>16.27</v>
      </c>
      <c r="AJ164" s="688" t="s">
        <v>4114</v>
      </c>
      <c r="AK164" s="689">
        <v>41131</v>
      </c>
      <c r="AL164" s="686" t="s">
        <v>3957</v>
      </c>
    </row>
    <row r="165" spans="33:38">
      <c r="AG165" s="686" t="s">
        <v>171</v>
      </c>
      <c r="AH165" s="686" t="s">
        <v>4113</v>
      </c>
      <c r="AI165" s="687">
        <v>8.1</v>
      </c>
      <c r="AJ165" s="688" t="s">
        <v>4114</v>
      </c>
      <c r="AK165" s="689">
        <v>41135</v>
      </c>
      <c r="AL165" s="686" t="s">
        <v>3931</v>
      </c>
    </row>
    <row r="166" spans="33:38">
      <c r="AG166" s="686" t="s">
        <v>171</v>
      </c>
      <c r="AH166" s="686" t="s">
        <v>4113</v>
      </c>
      <c r="AI166" s="687">
        <v>1.18</v>
      </c>
      <c r="AJ166" s="688" t="s">
        <v>4115</v>
      </c>
      <c r="AK166" s="689">
        <v>41145</v>
      </c>
      <c r="AL166" s="686" t="s">
        <v>3957</v>
      </c>
    </row>
    <row r="167" spans="33:38">
      <c r="AG167" s="686" t="s">
        <v>171</v>
      </c>
      <c r="AH167" s="686" t="s">
        <v>4113</v>
      </c>
      <c r="AI167" s="687">
        <v>0.82</v>
      </c>
      <c r="AJ167" s="688" t="s">
        <v>4116</v>
      </c>
      <c r="AK167" s="689">
        <v>41124</v>
      </c>
      <c r="AL167" s="686" t="s">
        <v>3931</v>
      </c>
    </row>
    <row r="168" spans="33:38">
      <c r="AG168" s="686" t="s">
        <v>171</v>
      </c>
      <c r="AH168" s="686" t="s">
        <v>4113</v>
      </c>
      <c r="AI168" s="687">
        <v>0.30399999999999999</v>
      </c>
      <c r="AJ168" s="688" t="s">
        <v>4117</v>
      </c>
      <c r="AK168" s="689">
        <v>41122</v>
      </c>
      <c r="AL168" s="686" t="s">
        <v>3936</v>
      </c>
    </row>
    <row r="169" spans="33:38">
      <c r="AG169" s="686" t="s">
        <v>171</v>
      </c>
      <c r="AH169" s="686" t="s">
        <v>4113</v>
      </c>
      <c r="AI169" s="687">
        <v>0.21</v>
      </c>
      <c r="AJ169" s="688" t="s">
        <v>4118</v>
      </c>
      <c r="AK169" s="689">
        <v>41143</v>
      </c>
      <c r="AL169" s="686" t="s">
        <v>3957</v>
      </c>
    </row>
    <row r="170" spans="33:38">
      <c r="AG170" s="686" t="s">
        <v>262</v>
      </c>
      <c r="AH170" s="686" t="s">
        <v>4119</v>
      </c>
      <c r="AI170" s="687">
        <v>13.57</v>
      </c>
      <c r="AJ170" s="688" t="s">
        <v>4120</v>
      </c>
      <c r="AK170" s="689">
        <v>41134</v>
      </c>
      <c r="AL170" s="686" t="s">
        <v>3936</v>
      </c>
    </row>
    <row r="171" spans="33:38">
      <c r="AG171" s="686" t="s">
        <v>262</v>
      </c>
      <c r="AH171" s="686" t="s">
        <v>4119</v>
      </c>
      <c r="AI171" s="687">
        <v>9.84</v>
      </c>
      <c r="AJ171" s="688" t="s">
        <v>4121</v>
      </c>
      <c r="AK171" s="689">
        <v>41136</v>
      </c>
      <c r="AL171" s="686" t="s">
        <v>3931</v>
      </c>
    </row>
    <row r="172" spans="33:38">
      <c r="AG172" s="686" t="s">
        <v>262</v>
      </c>
      <c r="AH172" s="686" t="s">
        <v>4119</v>
      </c>
      <c r="AI172" s="687">
        <v>4.12</v>
      </c>
      <c r="AJ172" s="688" t="s">
        <v>4122</v>
      </c>
      <c r="AK172" s="689">
        <v>41124</v>
      </c>
      <c r="AL172" s="686" t="s">
        <v>3936</v>
      </c>
    </row>
    <row r="173" spans="33:38">
      <c r="AG173" s="686" t="s">
        <v>262</v>
      </c>
      <c r="AH173" s="686" t="s">
        <v>4119</v>
      </c>
      <c r="AI173" s="687">
        <v>3.75</v>
      </c>
      <c r="AJ173" s="688" t="s">
        <v>4123</v>
      </c>
      <c r="AK173" s="689">
        <v>41142</v>
      </c>
      <c r="AL173" s="686" t="s">
        <v>3957</v>
      </c>
    </row>
    <row r="174" spans="33:38">
      <c r="AG174" s="686" t="s">
        <v>262</v>
      </c>
      <c r="AH174" s="686" t="s">
        <v>4124</v>
      </c>
      <c r="AI174" s="687">
        <v>4.24</v>
      </c>
      <c r="AJ174" s="688" t="s">
        <v>4125</v>
      </c>
      <c r="AK174" s="689">
        <v>41122</v>
      </c>
      <c r="AL174" s="686" t="s">
        <v>3936</v>
      </c>
    </row>
    <row r="175" spans="33:38">
      <c r="AG175" s="686" t="s">
        <v>262</v>
      </c>
      <c r="AH175" s="686" t="s">
        <v>4124</v>
      </c>
      <c r="AI175" s="687">
        <v>2.31</v>
      </c>
      <c r="AJ175" s="688" t="s">
        <v>4126</v>
      </c>
      <c r="AK175" s="689">
        <v>41148</v>
      </c>
      <c r="AL175" s="686"/>
    </row>
    <row r="176" spans="33:38">
      <c r="AG176" s="686" t="s">
        <v>262</v>
      </c>
      <c r="AH176" s="686" t="s">
        <v>4124</v>
      </c>
      <c r="AI176" s="687">
        <v>2.2400000000000002</v>
      </c>
      <c r="AJ176" s="688" t="s">
        <v>4127</v>
      </c>
      <c r="AK176" s="689">
        <v>41139</v>
      </c>
      <c r="AL176" s="686" t="s">
        <v>3931</v>
      </c>
    </row>
    <row r="177" spans="33:38">
      <c r="AG177" s="686" t="s">
        <v>262</v>
      </c>
      <c r="AH177" s="686" t="s">
        <v>4124</v>
      </c>
      <c r="AI177" s="687">
        <v>0.73</v>
      </c>
      <c r="AJ177" s="688" t="s">
        <v>4128</v>
      </c>
      <c r="AK177" s="689">
        <v>41143</v>
      </c>
      <c r="AL177" s="686" t="s">
        <v>3957</v>
      </c>
    </row>
    <row r="178" spans="33:38">
      <c r="AG178" s="686" t="s">
        <v>262</v>
      </c>
      <c r="AH178" s="686" t="s">
        <v>4129</v>
      </c>
      <c r="AI178" s="687">
        <v>8.76</v>
      </c>
      <c r="AJ178" s="688" t="s">
        <v>4130</v>
      </c>
      <c r="AK178" s="689">
        <v>41134</v>
      </c>
      <c r="AL178" s="686" t="s">
        <v>3936</v>
      </c>
    </row>
    <row r="179" spans="33:38">
      <c r="AG179" s="686" t="s">
        <v>262</v>
      </c>
      <c r="AH179" s="686" t="s">
        <v>4129</v>
      </c>
      <c r="AI179" s="687">
        <v>5.1100000000000003</v>
      </c>
      <c r="AJ179" s="688" t="s">
        <v>4130</v>
      </c>
      <c r="AK179" s="689">
        <v>41136</v>
      </c>
      <c r="AL179" s="686" t="s">
        <v>3931</v>
      </c>
    </row>
    <row r="180" spans="33:38">
      <c r="AG180" s="686" t="s">
        <v>285</v>
      </c>
      <c r="AH180" s="686" t="s">
        <v>4131</v>
      </c>
      <c r="AI180" s="687">
        <v>3.85</v>
      </c>
      <c r="AJ180" s="688" t="s">
        <v>4132</v>
      </c>
      <c r="AK180" s="689">
        <v>41137</v>
      </c>
      <c r="AL180" s="686" t="s">
        <v>3931</v>
      </c>
    </row>
    <row r="181" spans="33:38">
      <c r="AG181" s="686" t="s">
        <v>285</v>
      </c>
      <c r="AH181" s="686" t="s">
        <v>4131</v>
      </c>
      <c r="AI181" s="687">
        <v>0.44</v>
      </c>
      <c r="AJ181" s="688" t="s">
        <v>4125</v>
      </c>
      <c r="AK181" s="689">
        <v>41124</v>
      </c>
      <c r="AL181" s="686"/>
    </row>
    <row r="182" spans="33:38">
      <c r="AG182" s="686" t="s">
        <v>813</v>
      </c>
      <c r="AH182" s="686" t="s">
        <v>4133</v>
      </c>
      <c r="AI182" s="687">
        <v>0.72</v>
      </c>
      <c r="AJ182" s="688" t="s">
        <v>4134</v>
      </c>
      <c r="AK182" s="689">
        <v>41127</v>
      </c>
      <c r="AL182" s="686" t="s">
        <v>3957</v>
      </c>
    </row>
    <row r="183" spans="33:38">
      <c r="AG183" s="686" t="s">
        <v>813</v>
      </c>
      <c r="AH183" s="686" t="s">
        <v>4133</v>
      </c>
      <c r="AI183" s="687">
        <v>0.43</v>
      </c>
      <c r="AJ183" s="688" t="s">
        <v>4135</v>
      </c>
      <c r="AK183" s="689">
        <v>41137</v>
      </c>
      <c r="AL183" s="686" t="s">
        <v>3931</v>
      </c>
    </row>
    <row r="184" spans="33:38">
      <c r="AG184" s="686" t="s">
        <v>813</v>
      </c>
      <c r="AH184" s="686" t="s">
        <v>4133</v>
      </c>
      <c r="AI184" s="687">
        <v>0.2</v>
      </c>
      <c r="AJ184" s="688" t="s">
        <v>4002</v>
      </c>
      <c r="AK184" s="689">
        <v>41137</v>
      </c>
      <c r="AL184" s="686" t="s">
        <v>3957</v>
      </c>
    </row>
    <row r="185" spans="33:38">
      <c r="AG185" s="686" t="s">
        <v>4136</v>
      </c>
      <c r="AH185" s="686" t="s">
        <v>4137</v>
      </c>
      <c r="AI185" s="687">
        <v>0.23</v>
      </c>
      <c r="AJ185" s="688" t="s">
        <v>4138</v>
      </c>
      <c r="AK185" s="689">
        <v>41145</v>
      </c>
      <c r="AL185" s="686" t="s">
        <v>3931</v>
      </c>
    </row>
    <row r="186" spans="33:38">
      <c r="AG186" s="686" t="s">
        <v>4136</v>
      </c>
      <c r="AH186" s="686" t="s">
        <v>4131</v>
      </c>
      <c r="AI186" s="687">
        <v>1.1599999999999999</v>
      </c>
      <c r="AJ186" s="688" t="s">
        <v>4139</v>
      </c>
      <c r="AK186" s="689">
        <v>41146</v>
      </c>
      <c r="AL186" s="686"/>
    </row>
    <row r="187" spans="33:38">
      <c r="AG187" s="686" t="s">
        <v>838</v>
      </c>
      <c r="AH187" s="686" t="s">
        <v>4140</v>
      </c>
      <c r="AI187" s="687">
        <v>7.27</v>
      </c>
      <c r="AJ187" s="688" t="s">
        <v>4141</v>
      </c>
      <c r="AK187" s="689">
        <v>41142</v>
      </c>
      <c r="AL187" s="686" t="s">
        <v>3957</v>
      </c>
    </row>
    <row r="188" spans="33:38">
      <c r="AG188" s="686" t="s">
        <v>838</v>
      </c>
      <c r="AH188" s="686" t="s">
        <v>4140</v>
      </c>
      <c r="AI188" s="687">
        <v>2.82</v>
      </c>
      <c r="AJ188" s="688" t="s">
        <v>4041</v>
      </c>
      <c r="AK188" s="689">
        <v>41125</v>
      </c>
      <c r="AL188" s="686" t="s">
        <v>3957</v>
      </c>
    </row>
    <row r="189" spans="33:38">
      <c r="AG189" s="686" t="s">
        <v>838</v>
      </c>
      <c r="AH189" s="686" t="s">
        <v>4140</v>
      </c>
      <c r="AI189" s="687">
        <v>2.76</v>
      </c>
      <c r="AJ189" s="688" t="s">
        <v>4041</v>
      </c>
      <c r="AK189" s="689">
        <v>41138</v>
      </c>
      <c r="AL189" s="686" t="s">
        <v>3957</v>
      </c>
    </row>
    <row r="190" spans="33:38">
      <c r="AG190" s="686" t="s">
        <v>838</v>
      </c>
      <c r="AH190" s="686" t="s">
        <v>4140</v>
      </c>
      <c r="AI190" s="687">
        <v>1.38</v>
      </c>
      <c r="AJ190" s="688" t="s">
        <v>4142</v>
      </c>
      <c r="AK190" s="689">
        <v>41128</v>
      </c>
      <c r="AL190" s="686" t="s">
        <v>3936</v>
      </c>
    </row>
    <row r="191" spans="33:38">
      <c r="AG191" s="686" t="s">
        <v>838</v>
      </c>
      <c r="AH191" s="686" t="s">
        <v>4140</v>
      </c>
      <c r="AI191" s="687">
        <v>0.91</v>
      </c>
      <c r="AJ191" s="688" t="s">
        <v>4143</v>
      </c>
      <c r="AK191" s="689">
        <v>41138</v>
      </c>
      <c r="AL191" s="686" t="s">
        <v>3957</v>
      </c>
    </row>
    <row r="192" spans="33:38">
      <c r="AG192" s="686" t="s">
        <v>838</v>
      </c>
      <c r="AH192" s="686" t="s">
        <v>4140</v>
      </c>
      <c r="AI192" s="687">
        <v>0.49</v>
      </c>
      <c r="AJ192" s="688" t="s">
        <v>4144</v>
      </c>
      <c r="AK192" s="689">
        <v>41137</v>
      </c>
      <c r="AL192" s="686" t="s">
        <v>3931</v>
      </c>
    </row>
    <row r="193" spans="33:38">
      <c r="AG193" s="686" t="s">
        <v>114</v>
      </c>
      <c r="AH193" s="686" t="s">
        <v>4145</v>
      </c>
      <c r="AI193" s="687">
        <v>3.66</v>
      </c>
      <c r="AJ193" s="688" t="s">
        <v>4146</v>
      </c>
      <c r="AK193" s="689">
        <v>41122</v>
      </c>
      <c r="AL193" s="686" t="s">
        <v>3931</v>
      </c>
    </row>
    <row r="194" spans="33:38">
      <c r="AG194" s="686" t="s">
        <v>114</v>
      </c>
      <c r="AH194" s="686" t="s">
        <v>4145</v>
      </c>
      <c r="AI194" s="687">
        <v>3.02</v>
      </c>
      <c r="AJ194" s="688" t="s">
        <v>4147</v>
      </c>
      <c r="AK194" s="689">
        <v>41139</v>
      </c>
      <c r="AL194" s="686" t="s">
        <v>3931</v>
      </c>
    </row>
    <row r="195" spans="33:38">
      <c r="AG195" s="686" t="s">
        <v>114</v>
      </c>
      <c r="AH195" s="686" t="s">
        <v>4145</v>
      </c>
      <c r="AI195" s="687">
        <v>1.79</v>
      </c>
      <c r="AJ195" s="688" t="s">
        <v>4148</v>
      </c>
      <c r="AK195" s="689">
        <v>41139</v>
      </c>
      <c r="AL195" s="686" t="s">
        <v>3931</v>
      </c>
    </row>
    <row r="196" spans="33:38">
      <c r="AG196" s="686" t="s">
        <v>114</v>
      </c>
      <c r="AH196" s="686" t="s">
        <v>4145</v>
      </c>
      <c r="AI196" s="687">
        <v>1.78</v>
      </c>
      <c r="AJ196" s="688" t="s">
        <v>4149</v>
      </c>
      <c r="AK196" s="689">
        <v>41139</v>
      </c>
      <c r="AL196" s="686" t="s">
        <v>3931</v>
      </c>
    </row>
    <row r="197" spans="33:38">
      <c r="AG197" s="686" t="s">
        <v>114</v>
      </c>
      <c r="AH197" s="686" t="s">
        <v>4145</v>
      </c>
      <c r="AI197" s="687">
        <v>1.52</v>
      </c>
      <c r="AJ197" s="688" t="s">
        <v>3467</v>
      </c>
      <c r="AK197" s="689">
        <v>41122</v>
      </c>
      <c r="AL197" s="686" t="s">
        <v>3931</v>
      </c>
    </row>
    <row r="198" spans="33:38">
      <c r="AG198" s="686" t="s">
        <v>114</v>
      </c>
      <c r="AH198" s="686" t="s">
        <v>4145</v>
      </c>
      <c r="AI198" s="687">
        <v>1.38</v>
      </c>
      <c r="AJ198" s="688" t="s">
        <v>4150</v>
      </c>
      <c r="AK198" s="689">
        <v>41122</v>
      </c>
      <c r="AL198" s="686" t="s">
        <v>3936</v>
      </c>
    </row>
    <row r="199" spans="33:38">
      <c r="AG199" s="686" t="s">
        <v>114</v>
      </c>
      <c r="AH199" s="686" t="s">
        <v>4145</v>
      </c>
      <c r="AI199" s="687">
        <v>1.1399999999999999</v>
      </c>
      <c r="AJ199" s="688" t="s">
        <v>4151</v>
      </c>
      <c r="AK199" s="689">
        <v>41123</v>
      </c>
      <c r="AL199" s="686" t="s">
        <v>3931</v>
      </c>
    </row>
    <row r="200" spans="33:38">
      <c r="AG200" s="686" t="s">
        <v>114</v>
      </c>
      <c r="AH200" s="686" t="s">
        <v>4145</v>
      </c>
      <c r="AI200" s="687">
        <v>1.07</v>
      </c>
      <c r="AJ200" s="688" t="s">
        <v>4152</v>
      </c>
      <c r="AK200" s="689">
        <v>41145</v>
      </c>
      <c r="AL200" s="686" t="s">
        <v>3931</v>
      </c>
    </row>
    <row r="201" spans="33:38">
      <c r="AG201" s="686" t="s">
        <v>114</v>
      </c>
      <c r="AH201" s="686" t="s">
        <v>4145</v>
      </c>
      <c r="AI201" s="687">
        <v>0.97</v>
      </c>
      <c r="AJ201" s="688" t="s">
        <v>4153</v>
      </c>
      <c r="AK201" s="689">
        <v>41122</v>
      </c>
      <c r="AL201" s="686" t="s">
        <v>3931</v>
      </c>
    </row>
    <row r="202" spans="33:38">
      <c r="AG202" s="686" t="s">
        <v>114</v>
      </c>
      <c r="AH202" s="686" t="s">
        <v>4145</v>
      </c>
      <c r="AI202" s="687">
        <v>0.86</v>
      </c>
      <c r="AJ202" s="688" t="s">
        <v>4154</v>
      </c>
      <c r="AK202" s="689">
        <v>41122</v>
      </c>
      <c r="AL202" s="686" t="s">
        <v>3931</v>
      </c>
    </row>
    <row r="203" spans="33:38">
      <c r="AG203" s="686" t="s">
        <v>114</v>
      </c>
      <c r="AH203" s="686" t="s">
        <v>4145</v>
      </c>
      <c r="AI203" s="687">
        <v>0.51</v>
      </c>
      <c r="AJ203" s="688" t="s">
        <v>4155</v>
      </c>
      <c r="AK203" s="689">
        <v>41144</v>
      </c>
      <c r="AL203" s="686" t="s">
        <v>3931</v>
      </c>
    </row>
    <row r="204" spans="33:38">
      <c r="AG204" s="686" t="s">
        <v>114</v>
      </c>
      <c r="AH204" s="686" t="s">
        <v>4145</v>
      </c>
      <c r="AI204" s="687">
        <v>0.5</v>
      </c>
      <c r="AJ204" s="688" t="s">
        <v>4148</v>
      </c>
      <c r="AK204" s="689">
        <v>41136</v>
      </c>
      <c r="AL204" s="686" t="s">
        <v>3931</v>
      </c>
    </row>
    <row r="205" spans="33:38">
      <c r="AG205" s="686" t="s">
        <v>114</v>
      </c>
      <c r="AH205" s="686" t="s">
        <v>4145</v>
      </c>
      <c r="AI205" s="687">
        <v>0.23</v>
      </c>
      <c r="AJ205" s="688" t="s">
        <v>4156</v>
      </c>
      <c r="AK205" s="689">
        <v>41129</v>
      </c>
      <c r="AL205" s="686" t="s">
        <v>3931</v>
      </c>
    </row>
    <row r="206" spans="33:38">
      <c r="AG206" s="686" t="s">
        <v>114</v>
      </c>
      <c r="AH206" s="686" t="s">
        <v>4145</v>
      </c>
      <c r="AI206" s="687">
        <v>0.22</v>
      </c>
      <c r="AJ206" s="688" t="s">
        <v>4157</v>
      </c>
      <c r="AK206" s="689">
        <v>41138</v>
      </c>
      <c r="AL206" s="686" t="s">
        <v>3957</v>
      </c>
    </row>
    <row r="207" spans="33:38">
      <c r="AG207" s="686" t="s">
        <v>764</v>
      </c>
      <c r="AH207" s="686" t="s">
        <v>4158</v>
      </c>
      <c r="AI207" s="687">
        <v>10.38</v>
      </c>
      <c r="AJ207" s="688" t="s">
        <v>4159</v>
      </c>
      <c r="AK207" s="689">
        <v>41135</v>
      </c>
      <c r="AL207" s="686" t="s">
        <v>3931</v>
      </c>
    </row>
    <row r="208" spans="33:38">
      <c r="AG208" s="686" t="s">
        <v>764</v>
      </c>
      <c r="AH208" s="686" t="s">
        <v>4158</v>
      </c>
      <c r="AI208" s="687">
        <v>7.26</v>
      </c>
      <c r="AJ208" s="688" t="s">
        <v>4160</v>
      </c>
      <c r="AK208" s="689">
        <v>41139</v>
      </c>
      <c r="AL208" s="686" t="s">
        <v>3931</v>
      </c>
    </row>
    <row r="209" spans="33:38">
      <c r="AG209" s="686" t="s">
        <v>764</v>
      </c>
      <c r="AH209" s="686" t="s">
        <v>4158</v>
      </c>
      <c r="AI209" s="687">
        <v>6.77</v>
      </c>
      <c r="AJ209" s="688" t="s">
        <v>4159</v>
      </c>
      <c r="AK209" s="689">
        <v>41145</v>
      </c>
      <c r="AL209" s="686" t="s">
        <v>3931</v>
      </c>
    </row>
    <row r="210" spans="33:38">
      <c r="AG210" s="686" t="s">
        <v>764</v>
      </c>
      <c r="AH210" s="686" t="s">
        <v>4158</v>
      </c>
      <c r="AI210" s="687">
        <v>4.9800000000000004</v>
      </c>
      <c r="AJ210" s="688" t="s">
        <v>4159</v>
      </c>
      <c r="AK210" s="689">
        <v>41136</v>
      </c>
      <c r="AL210" s="686" t="s">
        <v>3931</v>
      </c>
    </row>
    <row r="211" spans="33:38">
      <c r="AG211" s="686" t="s">
        <v>764</v>
      </c>
      <c r="AH211" s="686" t="s">
        <v>4158</v>
      </c>
      <c r="AI211" s="687">
        <v>4.95</v>
      </c>
      <c r="AJ211" s="688" t="s">
        <v>4159</v>
      </c>
      <c r="AK211" s="689">
        <v>41141</v>
      </c>
      <c r="AL211" s="686" t="s">
        <v>3931</v>
      </c>
    </row>
    <row r="212" spans="33:38">
      <c r="AG212" s="686" t="s">
        <v>764</v>
      </c>
      <c r="AH212" s="686" t="s">
        <v>4158</v>
      </c>
      <c r="AI212" s="687">
        <v>4.0599999999999996</v>
      </c>
      <c r="AJ212" s="688" t="s">
        <v>4159</v>
      </c>
      <c r="AK212" s="689">
        <v>41152</v>
      </c>
      <c r="AL212" s="686"/>
    </row>
    <row r="213" spans="33:38">
      <c r="AG213" s="686" t="s">
        <v>764</v>
      </c>
      <c r="AH213" s="686" t="s">
        <v>4158</v>
      </c>
      <c r="AI213" s="687">
        <v>0.13</v>
      </c>
      <c r="AJ213" s="688" t="s">
        <v>4161</v>
      </c>
      <c r="AK213" s="689">
        <v>41129</v>
      </c>
      <c r="AL213" s="686" t="s">
        <v>3936</v>
      </c>
    </row>
    <row r="214" spans="33:38">
      <c r="AG214" s="686" t="s">
        <v>3815</v>
      </c>
      <c r="AH214" s="686" t="s">
        <v>4162</v>
      </c>
      <c r="AI214" s="687">
        <v>0.85</v>
      </c>
      <c r="AJ214" s="688" t="s">
        <v>4163</v>
      </c>
      <c r="AK214" s="689">
        <v>41141</v>
      </c>
      <c r="AL214" s="686" t="s">
        <v>3957</v>
      </c>
    </row>
    <row r="215" spans="33:38">
      <c r="AG215" s="686" t="s">
        <v>249</v>
      </c>
      <c r="AH215" s="686" t="s">
        <v>4164</v>
      </c>
      <c r="AI215" s="687">
        <v>1.31</v>
      </c>
      <c r="AJ215" s="688" t="s">
        <v>4165</v>
      </c>
      <c r="AK215" s="689">
        <v>41134</v>
      </c>
      <c r="AL215" s="686" t="s">
        <v>3957</v>
      </c>
    </row>
    <row r="216" spans="33:38">
      <c r="AG216" s="686" t="s">
        <v>249</v>
      </c>
      <c r="AH216" s="686" t="s">
        <v>4164</v>
      </c>
      <c r="AI216" s="687">
        <v>0.44</v>
      </c>
      <c r="AJ216" s="688" t="s">
        <v>4166</v>
      </c>
      <c r="AK216" s="689">
        <v>41138</v>
      </c>
      <c r="AL216" s="686" t="s">
        <v>3957</v>
      </c>
    </row>
    <row r="217" spans="33:38">
      <c r="AG217" s="686" t="s">
        <v>249</v>
      </c>
      <c r="AH217" s="686" t="s">
        <v>4167</v>
      </c>
      <c r="AI217" s="687">
        <v>0.72</v>
      </c>
      <c r="AJ217" s="688" t="s">
        <v>4168</v>
      </c>
      <c r="AK217" s="689">
        <v>41122</v>
      </c>
      <c r="AL217" s="686" t="s">
        <v>3957</v>
      </c>
    </row>
    <row r="218" spans="33:38">
      <c r="AI218" s="691">
        <f>SUM(AI3:AI217)</f>
        <v>788.33399999999995</v>
      </c>
    </row>
    <row r="220" spans="33:38">
      <c r="AH220" s="684" t="s">
        <v>4169</v>
      </c>
    </row>
    <row r="221" spans="33:38">
      <c r="AH221" t="s">
        <v>4170</v>
      </c>
    </row>
    <row r="222" spans="33:38">
      <c r="AH222" t="s">
        <v>4170</v>
      </c>
    </row>
    <row r="223" spans="33:38">
      <c r="AH223" t="s">
        <v>4171</v>
      </c>
    </row>
    <row r="224" spans="33:38">
      <c r="AH224" t="s">
        <v>4172</v>
      </c>
    </row>
    <row r="225" spans="34:34">
      <c r="AH225" t="s">
        <v>4173</v>
      </c>
    </row>
    <row r="226" spans="34:34">
      <c r="AH226" t="s">
        <v>4174</v>
      </c>
    </row>
    <row r="227" spans="34:34">
      <c r="AH227" t="s">
        <v>4174</v>
      </c>
    </row>
    <row r="228" spans="34:34">
      <c r="AH228" t="s">
        <v>4175</v>
      </c>
    </row>
    <row r="229" spans="34:34">
      <c r="AH229" t="s">
        <v>4176</v>
      </c>
    </row>
    <row r="230" spans="34:34">
      <c r="AH230" t="s">
        <v>4177</v>
      </c>
    </row>
    <row r="231" spans="34:34">
      <c r="AH231" t="s">
        <v>4178</v>
      </c>
    </row>
    <row r="232" spans="34:34">
      <c r="AH232" t="s">
        <v>4179</v>
      </c>
    </row>
    <row r="233" spans="34:34">
      <c r="AH233" t="s">
        <v>4180</v>
      </c>
    </row>
    <row r="234" spans="34:34">
      <c r="AH234" t="s">
        <v>4181</v>
      </c>
    </row>
    <row r="235" spans="34:34">
      <c r="AH235" t="s">
        <v>4182</v>
      </c>
    </row>
    <row r="236" spans="34:34">
      <c r="AH236" t="s">
        <v>3999</v>
      </c>
    </row>
    <row r="237" spans="34:34">
      <c r="AH237" t="s">
        <v>4072</v>
      </c>
    </row>
  </sheetData>
  <mergeCells count="6">
    <mergeCell ref="AZ1:BD1"/>
    <mergeCell ref="A1:O1"/>
    <mergeCell ref="Q1:AE1"/>
    <mergeCell ref="AG1:AL1"/>
    <mergeCell ref="AN1:AR1"/>
    <mergeCell ref="AT1:AW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N127"/>
  <sheetViews>
    <sheetView topLeftCell="A76" workbookViewId="0">
      <selection activeCell="R127" sqref="R3:R127"/>
    </sheetView>
  </sheetViews>
  <sheetFormatPr defaultColWidth="8.85546875" defaultRowHeight="12"/>
  <cols>
    <col min="1" max="1" width="10.85546875" style="677" bestFit="1" customWidth="1"/>
    <col min="2" max="2" width="43.28515625" style="677" bestFit="1" customWidth="1"/>
    <col min="3" max="3" width="3.140625" style="677" bestFit="1" customWidth="1"/>
    <col min="4" max="4" width="3.28515625" style="677" bestFit="1" customWidth="1"/>
    <col min="5" max="6" width="4" style="677" bestFit="1" customWidth="1"/>
    <col min="7" max="7" width="3.28515625" style="677" bestFit="1" customWidth="1"/>
    <col min="8" max="8" width="4" style="677" bestFit="1" customWidth="1"/>
    <col min="9" max="11" width="3.28515625" style="677" bestFit="1" customWidth="1"/>
    <col min="12" max="12" width="4.28515625" style="677" bestFit="1" customWidth="1"/>
    <col min="13" max="13" width="5" style="677" bestFit="1" customWidth="1"/>
    <col min="14" max="14" width="7.140625" style="677" bestFit="1" customWidth="1"/>
    <col min="15" max="15" width="8.85546875" style="736"/>
    <col min="16" max="16" width="11" style="677" bestFit="1" customWidth="1"/>
    <col min="17" max="17" width="41.42578125" style="677" bestFit="1" customWidth="1"/>
    <col min="18" max="18" width="11.140625" style="677" bestFit="1" customWidth="1"/>
    <col min="19" max="19" width="12.28515625" style="677" bestFit="1" customWidth="1"/>
    <col min="20" max="20" width="8.42578125" style="677" bestFit="1" customWidth="1"/>
    <col min="21" max="21" width="10.7109375" style="677" bestFit="1" customWidth="1"/>
    <col min="22" max="22" width="8.85546875" style="722"/>
    <col min="23" max="23" width="11" style="677" bestFit="1" customWidth="1"/>
    <col min="24" max="24" width="31.28515625" style="677" bestFit="1" customWidth="1"/>
    <col min="25" max="25" width="8.85546875" style="677" bestFit="1" customWidth="1"/>
    <col min="26" max="26" width="12.28515625" style="677" bestFit="1" customWidth="1"/>
    <col min="27" max="27" width="8.28515625" style="677" bestFit="1" customWidth="1"/>
    <col min="28" max="28" width="8.85546875" style="741"/>
    <col min="29" max="29" width="4.140625" style="677" bestFit="1" customWidth="1"/>
    <col min="30" max="30" width="9.85546875" style="677" bestFit="1" customWidth="1"/>
    <col min="31" max="31" width="22.28515625" style="677" bestFit="1" customWidth="1"/>
    <col min="32" max="32" width="12.5703125" style="677" bestFit="1" customWidth="1"/>
    <col min="33" max="33" width="8.28515625" style="677" bestFit="1" customWidth="1"/>
    <col min="34" max="34" width="8.85546875" style="722"/>
    <col min="35" max="35" width="3.85546875" style="677" bestFit="1" customWidth="1"/>
    <col min="36" max="36" width="17.42578125" style="677" bestFit="1" customWidth="1"/>
    <col min="37" max="37" width="21.28515625" style="677" bestFit="1" customWidth="1"/>
    <col min="38" max="38" width="25.28515625" style="677" bestFit="1" customWidth="1"/>
    <col min="39" max="39" width="8.28515625" style="677" bestFit="1" customWidth="1"/>
    <col min="40" max="40" width="8.85546875" style="722"/>
    <col min="41" max="16384" width="8.85546875" style="677"/>
  </cols>
  <sheetData>
    <row r="1" spans="1:40" ht="12.75" thickBot="1">
      <c r="A1" s="1044" t="s">
        <v>772</v>
      </c>
      <c r="B1" s="1044"/>
      <c r="C1" s="1044"/>
      <c r="D1" s="1044"/>
      <c r="E1" s="1044"/>
      <c r="F1" s="1044"/>
      <c r="G1" s="1044"/>
      <c r="H1" s="1044"/>
      <c r="I1" s="1044"/>
      <c r="J1" s="1044"/>
      <c r="K1" s="1044"/>
      <c r="L1" s="1044"/>
      <c r="M1" s="1044"/>
      <c r="N1" s="1044"/>
      <c r="O1" s="727"/>
      <c r="P1" s="1044" t="s">
        <v>773</v>
      </c>
      <c r="Q1" s="1044"/>
      <c r="R1" s="1044"/>
      <c r="S1" s="1044"/>
      <c r="T1" s="1044"/>
      <c r="U1" s="1044"/>
      <c r="V1" s="728"/>
      <c r="W1" s="1045" t="s">
        <v>774</v>
      </c>
      <c r="X1" s="1045"/>
      <c r="Y1" s="1045"/>
      <c r="Z1" s="1045"/>
      <c r="AA1" s="1045"/>
      <c r="AB1" s="729"/>
      <c r="AC1" s="1046" t="s">
        <v>775</v>
      </c>
      <c r="AD1" s="1046"/>
      <c r="AE1" s="1046"/>
      <c r="AF1" s="1046"/>
      <c r="AG1" s="730"/>
      <c r="AH1" s="728"/>
      <c r="AI1" s="1046" t="s">
        <v>810</v>
      </c>
      <c r="AJ1" s="1046"/>
      <c r="AK1" s="1046"/>
      <c r="AL1" s="1046"/>
      <c r="AM1" s="1046"/>
      <c r="AN1" s="728"/>
    </row>
    <row r="2" spans="1:40" ht="12.75" thickBot="1">
      <c r="A2" s="731" t="s">
        <v>0</v>
      </c>
      <c r="B2" s="731" t="s">
        <v>1</v>
      </c>
      <c r="C2" s="731" t="s">
        <v>257</v>
      </c>
      <c r="D2" s="731" t="s">
        <v>313</v>
      </c>
      <c r="E2" s="731" t="s">
        <v>259</v>
      </c>
      <c r="F2" s="731" t="s">
        <v>197</v>
      </c>
      <c r="G2" s="731" t="s">
        <v>233</v>
      </c>
      <c r="H2" s="731" t="s">
        <v>314</v>
      </c>
      <c r="I2" s="731" t="s">
        <v>315</v>
      </c>
      <c r="J2" s="731" t="s">
        <v>263</v>
      </c>
      <c r="K2" s="731" t="s">
        <v>1498</v>
      </c>
      <c r="L2" s="731" t="s">
        <v>1497</v>
      </c>
      <c r="M2" s="731" t="s">
        <v>1067</v>
      </c>
      <c r="N2" s="731" t="s">
        <v>678</v>
      </c>
      <c r="O2" s="732"/>
      <c r="P2" s="724" t="s">
        <v>458</v>
      </c>
      <c r="Q2" s="725" t="s">
        <v>1</v>
      </c>
      <c r="R2" s="725" t="s">
        <v>7</v>
      </c>
      <c r="S2" s="725" t="s">
        <v>459</v>
      </c>
      <c r="T2" s="725" t="s">
        <v>4</v>
      </c>
      <c r="U2" s="725" t="s">
        <v>2401</v>
      </c>
      <c r="V2" s="733"/>
      <c r="W2" s="734" t="s">
        <v>458</v>
      </c>
      <c r="X2" s="735" t="s">
        <v>1</v>
      </c>
      <c r="Y2" s="735" t="s">
        <v>7</v>
      </c>
      <c r="Z2" s="735" t="s">
        <v>459</v>
      </c>
      <c r="AA2" s="735" t="s">
        <v>4</v>
      </c>
      <c r="AB2" s="729"/>
      <c r="AC2" s="731" t="s">
        <v>778</v>
      </c>
      <c r="AD2" s="731" t="s">
        <v>0</v>
      </c>
      <c r="AE2" s="731" t="s">
        <v>1</v>
      </c>
      <c r="AF2" s="731" t="s">
        <v>779</v>
      </c>
      <c r="AG2" s="731" t="s">
        <v>4</v>
      </c>
      <c r="AH2" s="733"/>
      <c r="AI2" s="731" t="s">
        <v>778</v>
      </c>
      <c r="AJ2" s="731" t="s">
        <v>0</v>
      </c>
      <c r="AK2" s="731" t="s">
        <v>1</v>
      </c>
      <c r="AL2" s="731" t="s">
        <v>779</v>
      </c>
      <c r="AM2" s="731" t="s">
        <v>4</v>
      </c>
      <c r="AN2" s="733"/>
    </row>
    <row r="3" spans="1:40">
      <c r="A3" s="710" t="s">
        <v>9</v>
      </c>
      <c r="B3" s="711" t="s">
        <v>4353</v>
      </c>
      <c r="C3" s="710"/>
      <c r="D3" s="710"/>
      <c r="E3" s="710"/>
      <c r="F3" s="710"/>
      <c r="G3" s="712">
        <v>2</v>
      </c>
      <c r="N3" s="716">
        <f>SUM(C3:M3)</f>
        <v>2</v>
      </c>
      <c r="P3" s="686" t="s">
        <v>196</v>
      </c>
      <c r="Q3" s="686" t="s">
        <v>1069</v>
      </c>
      <c r="R3" s="687">
        <v>8.0500000000000007</v>
      </c>
      <c r="S3" s="688" t="s">
        <v>4391</v>
      </c>
      <c r="T3" s="689">
        <v>41153</v>
      </c>
      <c r="U3" s="686"/>
      <c r="W3" s="737" t="s">
        <v>24</v>
      </c>
      <c r="X3" s="738" t="s">
        <v>4665</v>
      </c>
      <c r="Y3" s="681">
        <v>5</v>
      </c>
      <c r="Z3" s="739" t="s">
        <v>4340</v>
      </c>
      <c r="AA3" s="740">
        <v>41157</v>
      </c>
      <c r="AC3" s="739">
        <v>261</v>
      </c>
      <c r="AD3" s="742" t="s">
        <v>11</v>
      </c>
      <c r="AE3" s="743" t="s">
        <v>2215</v>
      </c>
      <c r="AF3" s="739" t="s">
        <v>4204</v>
      </c>
      <c r="AG3" s="744" t="s">
        <v>4205</v>
      </c>
      <c r="AI3" s="690">
        <v>1354</v>
      </c>
      <c r="AJ3" s="690" t="s">
        <v>3254</v>
      </c>
      <c r="AK3" s="745" t="s">
        <v>4526</v>
      </c>
      <c r="AL3" s="690" t="s">
        <v>4527</v>
      </c>
      <c r="AM3" s="719">
        <v>41104</v>
      </c>
    </row>
    <row r="4" spans="1:40">
      <c r="A4" s="677" t="s">
        <v>9</v>
      </c>
      <c r="B4" s="713" t="s">
        <v>4354</v>
      </c>
      <c r="D4" s="677">
        <v>2</v>
      </c>
      <c r="N4" s="716">
        <f t="shared" ref="N4:N67" si="0">SUM(C4:M4)</f>
        <v>2</v>
      </c>
      <c r="P4" s="686" t="s">
        <v>28</v>
      </c>
      <c r="Q4" s="686" t="s">
        <v>4017</v>
      </c>
      <c r="R4" s="687">
        <v>1.38</v>
      </c>
      <c r="S4" s="688" t="s">
        <v>4392</v>
      </c>
      <c r="T4" s="689">
        <v>41153</v>
      </c>
      <c r="U4" s="686"/>
      <c r="W4" s="737" t="s">
        <v>28</v>
      </c>
      <c r="X4" s="738" t="s">
        <v>4666</v>
      </c>
      <c r="Y4" s="681">
        <v>5</v>
      </c>
      <c r="Z4" s="739" t="s">
        <v>4341</v>
      </c>
      <c r="AA4" s="740">
        <v>41157</v>
      </c>
      <c r="AC4" s="739">
        <v>262</v>
      </c>
      <c r="AD4" s="742" t="s">
        <v>143</v>
      </c>
      <c r="AE4" s="743" t="s">
        <v>3791</v>
      </c>
      <c r="AF4" s="739" t="s">
        <v>3792</v>
      </c>
      <c r="AG4" s="744" t="s">
        <v>4206</v>
      </c>
      <c r="AI4" s="690">
        <v>1355</v>
      </c>
      <c r="AJ4" s="690" t="s">
        <v>11</v>
      </c>
      <c r="AK4" s="745" t="s">
        <v>4528</v>
      </c>
      <c r="AL4" s="690" t="s">
        <v>4529</v>
      </c>
      <c r="AM4" s="719">
        <v>41140</v>
      </c>
    </row>
    <row r="5" spans="1:40">
      <c r="A5" s="677" t="s">
        <v>10</v>
      </c>
      <c r="B5" s="677" t="s">
        <v>3849</v>
      </c>
      <c r="E5" s="677">
        <v>11</v>
      </c>
      <c r="N5" s="716">
        <f t="shared" si="0"/>
        <v>11</v>
      </c>
      <c r="P5" s="686" t="s">
        <v>28</v>
      </c>
      <c r="Q5" s="686" t="s">
        <v>4040</v>
      </c>
      <c r="R5" s="687">
        <v>0.9</v>
      </c>
      <c r="S5" s="688" t="s">
        <v>4393</v>
      </c>
      <c r="T5" s="689">
        <v>41153</v>
      </c>
      <c r="U5" s="686"/>
      <c r="W5" s="737" t="s">
        <v>226</v>
      </c>
      <c r="X5" s="739" t="s">
        <v>4667</v>
      </c>
      <c r="Y5" s="681">
        <v>5</v>
      </c>
      <c r="Z5" s="737" t="s">
        <v>4342</v>
      </c>
      <c r="AA5" s="746">
        <v>41158</v>
      </c>
      <c r="AC5" s="739">
        <v>263</v>
      </c>
      <c r="AD5" s="742" t="s">
        <v>114</v>
      </c>
      <c r="AE5" s="743" t="s">
        <v>409</v>
      </c>
      <c r="AF5" s="739" t="s">
        <v>797</v>
      </c>
      <c r="AG5" s="744" t="s">
        <v>4207</v>
      </c>
      <c r="AI5" s="690">
        <v>1356</v>
      </c>
      <c r="AJ5" s="690" t="s">
        <v>4263</v>
      </c>
      <c r="AK5" s="745"/>
      <c r="AL5" s="690"/>
      <c r="AM5" s="719">
        <v>41151</v>
      </c>
    </row>
    <row r="6" spans="1:40">
      <c r="A6" s="710" t="s">
        <v>6</v>
      </c>
      <c r="B6" s="711" t="s">
        <v>4355</v>
      </c>
      <c r="C6" s="726"/>
      <c r="D6" s="712">
        <v>108</v>
      </c>
      <c r="N6" s="716">
        <f t="shared" si="0"/>
        <v>108</v>
      </c>
      <c r="P6" s="686" t="s">
        <v>30</v>
      </c>
      <c r="Q6" s="686" t="s">
        <v>3945</v>
      </c>
      <c r="R6" s="687" t="s">
        <v>4394</v>
      </c>
      <c r="S6" s="688" t="s">
        <v>3498</v>
      </c>
      <c r="T6" s="689">
        <v>41153</v>
      </c>
      <c r="U6" s="686" t="s">
        <v>3936</v>
      </c>
      <c r="W6" s="737" t="s">
        <v>20</v>
      </c>
      <c r="X6" s="737" t="s">
        <v>4668</v>
      </c>
      <c r="Y6" s="681">
        <v>5</v>
      </c>
      <c r="Z6" s="737" t="s">
        <v>4343</v>
      </c>
      <c r="AA6" s="746">
        <v>41162</v>
      </c>
      <c r="AC6" s="739">
        <v>264</v>
      </c>
      <c r="AD6" s="742" t="s">
        <v>28</v>
      </c>
      <c r="AE6" s="743" t="s">
        <v>2820</v>
      </c>
      <c r="AF6" s="739" t="s">
        <v>2928</v>
      </c>
      <c r="AG6" s="744" t="s">
        <v>3805</v>
      </c>
      <c r="AI6" s="690">
        <v>1357</v>
      </c>
      <c r="AJ6" s="690" t="s">
        <v>143</v>
      </c>
      <c r="AK6" s="745" t="s">
        <v>4531</v>
      </c>
      <c r="AL6" s="690" t="s">
        <v>4679</v>
      </c>
      <c r="AM6" s="719">
        <v>41145</v>
      </c>
    </row>
    <row r="7" spans="1:40">
      <c r="A7" s="677" t="s">
        <v>6</v>
      </c>
      <c r="B7" s="678" t="s">
        <v>4356</v>
      </c>
      <c r="E7" s="677">
        <v>4</v>
      </c>
      <c r="N7" s="716">
        <f t="shared" si="0"/>
        <v>4</v>
      </c>
      <c r="P7" s="686" t="s">
        <v>28</v>
      </c>
      <c r="Q7" s="686" t="s">
        <v>4031</v>
      </c>
      <c r="R7" s="687">
        <v>0.25</v>
      </c>
      <c r="S7" s="688" t="s">
        <v>4395</v>
      </c>
      <c r="T7" s="689">
        <v>41154</v>
      </c>
      <c r="U7" s="690" t="s">
        <v>3936</v>
      </c>
      <c r="W7" s="737" t="s">
        <v>196</v>
      </c>
      <c r="X7" s="737" t="s">
        <v>4669</v>
      </c>
      <c r="Y7" s="681">
        <v>5</v>
      </c>
      <c r="Z7" s="737" t="s">
        <v>4344</v>
      </c>
      <c r="AA7" s="746">
        <v>41163</v>
      </c>
      <c r="AC7" s="739">
        <v>265</v>
      </c>
      <c r="AD7" s="742" t="s">
        <v>30</v>
      </c>
      <c r="AE7" s="743" t="s">
        <v>2507</v>
      </c>
      <c r="AF7" s="739" t="s">
        <v>4208</v>
      </c>
      <c r="AG7" s="747" t="s">
        <v>4209</v>
      </c>
      <c r="AI7" s="690">
        <v>1358</v>
      </c>
      <c r="AJ7" s="690" t="s">
        <v>137</v>
      </c>
      <c r="AK7" s="745"/>
      <c r="AL7" s="690"/>
      <c r="AM7" s="719">
        <v>41145</v>
      </c>
    </row>
    <row r="8" spans="1:40">
      <c r="A8" s="677" t="s">
        <v>6</v>
      </c>
      <c r="B8" s="677" t="s">
        <v>3854</v>
      </c>
      <c r="D8" s="677">
        <v>6</v>
      </c>
      <c r="E8" s="677">
        <v>3</v>
      </c>
      <c r="N8" s="716">
        <f t="shared" si="0"/>
        <v>9</v>
      </c>
      <c r="P8" s="690" t="s">
        <v>137</v>
      </c>
      <c r="Q8" s="690" t="s">
        <v>1669</v>
      </c>
      <c r="R8" s="717" t="s">
        <v>4397</v>
      </c>
      <c r="S8" s="718" t="s">
        <v>4396</v>
      </c>
      <c r="T8" s="719">
        <v>41155</v>
      </c>
      <c r="U8" s="686" t="s">
        <v>3936</v>
      </c>
      <c r="V8" s="723"/>
      <c r="W8" s="737" t="s">
        <v>181</v>
      </c>
      <c r="X8" s="737" t="s">
        <v>4670</v>
      </c>
      <c r="Y8" s="681">
        <v>5</v>
      </c>
      <c r="Z8" s="737" t="s">
        <v>4345</v>
      </c>
      <c r="AA8" s="746">
        <v>41163</v>
      </c>
      <c r="AC8" s="739">
        <v>266</v>
      </c>
      <c r="AD8" s="742" t="s">
        <v>143</v>
      </c>
      <c r="AE8" s="743" t="s">
        <v>4210</v>
      </c>
      <c r="AF8" s="739" t="s">
        <v>3775</v>
      </c>
      <c r="AG8" s="747" t="s">
        <v>4211</v>
      </c>
      <c r="AI8" s="690">
        <v>1359</v>
      </c>
      <c r="AJ8" s="690" t="s">
        <v>137</v>
      </c>
      <c r="AK8" s="745" t="s">
        <v>4535</v>
      </c>
      <c r="AL8" s="748" t="s">
        <v>1148</v>
      </c>
      <c r="AM8" s="719">
        <v>41149</v>
      </c>
    </row>
    <row r="9" spans="1:40">
      <c r="A9" s="677" t="s">
        <v>6</v>
      </c>
      <c r="B9" s="677" t="s">
        <v>3855</v>
      </c>
      <c r="E9" s="677">
        <v>43</v>
      </c>
      <c r="H9" s="677">
        <v>2</v>
      </c>
      <c r="N9" s="716">
        <f t="shared" si="0"/>
        <v>45</v>
      </c>
      <c r="P9" s="686" t="s">
        <v>171</v>
      </c>
      <c r="Q9" s="686" t="s">
        <v>4113</v>
      </c>
      <c r="R9" s="687">
        <v>1.53</v>
      </c>
      <c r="S9" s="688" t="s">
        <v>4398</v>
      </c>
      <c r="T9" s="689">
        <v>41155</v>
      </c>
      <c r="U9" s="686" t="s">
        <v>3936</v>
      </c>
      <c r="W9" s="737" t="s">
        <v>171</v>
      </c>
      <c r="X9" s="737" t="s">
        <v>4671</v>
      </c>
      <c r="Y9" s="681">
        <v>5</v>
      </c>
      <c r="Z9" s="737" t="s">
        <v>4345</v>
      </c>
      <c r="AA9" s="746">
        <v>41165</v>
      </c>
      <c r="AC9" s="739">
        <v>267</v>
      </c>
      <c r="AD9" s="742" t="s">
        <v>143</v>
      </c>
      <c r="AE9" s="743" t="s">
        <v>3176</v>
      </c>
      <c r="AF9" s="737" t="s">
        <v>4212</v>
      </c>
      <c r="AG9" s="747" t="s">
        <v>4213</v>
      </c>
      <c r="AI9" s="690">
        <v>1360</v>
      </c>
      <c r="AJ9" s="690" t="s">
        <v>175</v>
      </c>
      <c r="AK9" s="745" t="s">
        <v>3763</v>
      </c>
      <c r="AL9" s="690"/>
      <c r="AM9" s="719">
        <v>41145</v>
      </c>
    </row>
    <row r="10" spans="1:40">
      <c r="A10" s="686" t="s">
        <v>6</v>
      </c>
      <c r="B10" s="713" t="s">
        <v>4357</v>
      </c>
      <c r="C10" s="686"/>
      <c r="D10" s="686"/>
      <c r="E10" s="686">
        <v>4</v>
      </c>
      <c r="N10" s="716">
        <f t="shared" si="0"/>
        <v>4</v>
      </c>
      <c r="P10" s="686" t="s">
        <v>196</v>
      </c>
      <c r="Q10" s="686" t="s">
        <v>4088</v>
      </c>
      <c r="R10" s="687">
        <v>0.86</v>
      </c>
      <c r="S10" s="688" t="s">
        <v>4399</v>
      </c>
      <c r="T10" s="689">
        <v>41155</v>
      </c>
      <c r="U10" s="686" t="s">
        <v>3957</v>
      </c>
      <c r="W10" s="737" t="s">
        <v>137</v>
      </c>
      <c r="X10" s="738" t="s">
        <v>4672</v>
      </c>
      <c r="Y10" s="681">
        <v>5</v>
      </c>
      <c r="Z10" s="737" t="s">
        <v>4346</v>
      </c>
      <c r="AA10" s="746">
        <v>41166</v>
      </c>
      <c r="AI10" s="690">
        <v>1361</v>
      </c>
      <c r="AJ10" s="690" t="s">
        <v>262</v>
      </c>
      <c r="AK10" s="745" t="s">
        <v>2211</v>
      </c>
      <c r="AL10" s="690" t="s">
        <v>4537</v>
      </c>
      <c r="AM10" s="719">
        <v>41135</v>
      </c>
    </row>
    <row r="11" spans="1:40">
      <c r="A11" s="677" t="s">
        <v>6</v>
      </c>
      <c r="B11" s="678" t="s">
        <v>4358</v>
      </c>
      <c r="D11" s="677">
        <v>2</v>
      </c>
      <c r="F11" s="677">
        <v>2</v>
      </c>
      <c r="H11" s="677">
        <v>5</v>
      </c>
      <c r="N11" s="716">
        <f t="shared" si="0"/>
        <v>9</v>
      </c>
      <c r="P11" s="686" t="s">
        <v>764</v>
      </c>
      <c r="Q11" s="686" t="s">
        <v>4158</v>
      </c>
      <c r="R11" s="687">
        <v>0.55000000000000004</v>
      </c>
      <c r="S11" s="688" t="s">
        <v>4400</v>
      </c>
      <c r="T11" s="689">
        <v>41155</v>
      </c>
      <c r="U11" s="686"/>
      <c r="W11" s="737" t="s">
        <v>137</v>
      </c>
      <c r="X11" s="737" t="s">
        <v>4673</v>
      </c>
      <c r="Y11" s="681">
        <v>5</v>
      </c>
      <c r="Z11" s="737" t="s">
        <v>4347</v>
      </c>
      <c r="AA11" s="746">
        <v>41178</v>
      </c>
      <c r="AI11" s="690">
        <v>1362</v>
      </c>
      <c r="AJ11" s="690" t="s">
        <v>24</v>
      </c>
      <c r="AK11" s="745" t="s">
        <v>1333</v>
      </c>
      <c r="AL11" s="690" t="s">
        <v>4539</v>
      </c>
      <c r="AM11" s="719">
        <v>41128</v>
      </c>
    </row>
    <row r="12" spans="1:40">
      <c r="A12" s="677" t="s">
        <v>6</v>
      </c>
      <c r="B12" s="678" t="s">
        <v>4359</v>
      </c>
      <c r="E12" s="677">
        <v>4</v>
      </c>
      <c r="N12" s="716">
        <f t="shared" si="0"/>
        <v>4</v>
      </c>
      <c r="P12" s="686" t="s">
        <v>196</v>
      </c>
      <c r="Q12" s="686" t="s">
        <v>1069</v>
      </c>
      <c r="R12" s="687">
        <v>0.59</v>
      </c>
      <c r="S12" s="688" t="s">
        <v>4401</v>
      </c>
      <c r="T12" s="689">
        <v>41155</v>
      </c>
      <c r="U12" s="686" t="s">
        <v>3931</v>
      </c>
      <c r="W12" s="737" t="s">
        <v>137</v>
      </c>
      <c r="X12" s="737" t="s">
        <v>4674</v>
      </c>
      <c r="Y12" s="681">
        <v>5</v>
      </c>
      <c r="Z12" s="737" t="s">
        <v>4346</v>
      </c>
      <c r="AA12" s="746">
        <v>41178</v>
      </c>
      <c r="AI12" s="690">
        <v>1363</v>
      </c>
      <c r="AJ12" s="690" t="s">
        <v>151</v>
      </c>
      <c r="AK12" s="745" t="s">
        <v>3252</v>
      </c>
      <c r="AL12" s="690" t="s">
        <v>3253</v>
      </c>
      <c r="AM12" s="719">
        <v>41124</v>
      </c>
    </row>
    <row r="13" spans="1:40">
      <c r="A13" s="677" t="s">
        <v>6</v>
      </c>
      <c r="B13" s="678" t="s">
        <v>3858</v>
      </c>
      <c r="D13" s="677">
        <v>9</v>
      </c>
      <c r="F13" s="677">
        <v>35</v>
      </c>
      <c r="G13" s="677">
        <v>33</v>
      </c>
      <c r="H13" s="677">
        <v>1</v>
      </c>
      <c r="N13" s="716">
        <f t="shared" si="0"/>
        <v>78</v>
      </c>
      <c r="P13" s="686" t="s">
        <v>28</v>
      </c>
      <c r="Q13" s="686" t="s">
        <v>4058</v>
      </c>
      <c r="R13" s="687">
        <v>1.86</v>
      </c>
      <c r="S13" s="688" t="s">
        <v>4402</v>
      </c>
      <c r="T13" s="689">
        <v>41155</v>
      </c>
      <c r="U13" s="686"/>
      <c r="W13" s="737" t="s">
        <v>763</v>
      </c>
      <c r="X13" s="737" t="s">
        <v>4675</v>
      </c>
      <c r="Y13" s="681">
        <v>5</v>
      </c>
      <c r="Z13" s="739" t="s">
        <v>4348</v>
      </c>
      <c r="AA13" s="746">
        <v>41179</v>
      </c>
      <c r="AI13" s="690">
        <v>1364</v>
      </c>
      <c r="AJ13" s="690" t="s">
        <v>262</v>
      </c>
      <c r="AK13" s="745" t="s">
        <v>4540</v>
      </c>
      <c r="AL13" s="690" t="s">
        <v>1098</v>
      </c>
      <c r="AM13" s="719">
        <v>41120</v>
      </c>
    </row>
    <row r="14" spans="1:40">
      <c r="A14" s="686" t="s">
        <v>6</v>
      </c>
      <c r="B14" s="713" t="s">
        <v>4360</v>
      </c>
      <c r="C14" s="686"/>
      <c r="D14" s="686"/>
      <c r="E14" s="686"/>
      <c r="F14" s="714"/>
      <c r="G14" s="686">
        <v>1</v>
      </c>
      <c r="N14" s="716">
        <f t="shared" si="0"/>
        <v>1</v>
      </c>
      <c r="P14" s="686" t="s">
        <v>28</v>
      </c>
      <c r="Q14" s="686" t="s">
        <v>4058</v>
      </c>
      <c r="R14" s="687">
        <v>0.45</v>
      </c>
      <c r="S14" s="688" t="s">
        <v>4403</v>
      </c>
      <c r="T14" s="689">
        <v>41155</v>
      </c>
      <c r="U14" s="686" t="s">
        <v>3931</v>
      </c>
      <c r="W14" s="737" t="s">
        <v>1099</v>
      </c>
      <c r="X14" s="737" t="s">
        <v>4676</v>
      </c>
      <c r="Y14" s="681">
        <v>5</v>
      </c>
      <c r="Z14" s="739" t="s">
        <v>4349</v>
      </c>
      <c r="AA14" s="746">
        <v>41179</v>
      </c>
      <c r="AI14" s="690">
        <v>1365</v>
      </c>
      <c r="AJ14" s="690" t="s">
        <v>1040</v>
      </c>
      <c r="AK14" s="745" t="s">
        <v>4541</v>
      </c>
      <c r="AL14" s="690" t="s">
        <v>1042</v>
      </c>
      <c r="AM14" s="719">
        <v>41116</v>
      </c>
    </row>
    <row r="15" spans="1:40">
      <c r="A15" s="677" t="s">
        <v>6</v>
      </c>
      <c r="B15" s="678" t="s">
        <v>4361</v>
      </c>
      <c r="D15" s="677">
        <v>1</v>
      </c>
      <c r="F15" s="677">
        <v>4</v>
      </c>
      <c r="G15" s="677">
        <v>5</v>
      </c>
      <c r="H15" s="677">
        <v>12</v>
      </c>
      <c r="N15" s="716">
        <f t="shared" si="0"/>
        <v>22</v>
      </c>
      <c r="P15" s="686" t="s">
        <v>128</v>
      </c>
      <c r="Q15" s="686" t="s">
        <v>3960</v>
      </c>
      <c r="R15" s="687">
        <v>0.85</v>
      </c>
      <c r="S15" s="688" t="s">
        <v>4398</v>
      </c>
      <c r="T15" s="689">
        <v>41155</v>
      </c>
      <c r="U15" s="686"/>
      <c r="W15" s="737" t="s">
        <v>28</v>
      </c>
      <c r="X15" s="737" t="s">
        <v>4677</v>
      </c>
      <c r="Y15" s="681">
        <v>5</v>
      </c>
      <c r="Z15" s="737" t="s">
        <v>4350</v>
      </c>
      <c r="AA15" s="746">
        <v>41180</v>
      </c>
      <c r="AI15" s="690">
        <v>1366</v>
      </c>
      <c r="AJ15" s="690" t="s">
        <v>30</v>
      </c>
      <c r="AK15" s="745" t="s">
        <v>2507</v>
      </c>
      <c r="AL15" s="690" t="s">
        <v>1732</v>
      </c>
      <c r="AM15" s="719">
        <v>41112</v>
      </c>
    </row>
    <row r="16" spans="1:40">
      <c r="A16" s="677" t="s">
        <v>6</v>
      </c>
      <c r="B16" s="678" t="s">
        <v>4362</v>
      </c>
      <c r="L16" s="677">
        <v>1</v>
      </c>
      <c r="N16" s="716">
        <v>1</v>
      </c>
      <c r="P16" s="686" t="s">
        <v>196</v>
      </c>
      <c r="Q16" s="686" t="s">
        <v>1069</v>
      </c>
      <c r="R16" s="687">
        <v>1.21</v>
      </c>
      <c r="S16" s="688" t="s">
        <v>4404</v>
      </c>
      <c r="T16" s="689">
        <v>41156</v>
      </c>
      <c r="U16" s="686"/>
      <c r="W16" s="737" t="s">
        <v>24</v>
      </c>
      <c r="X16" s="737" t="s">
        <v>4678</v>
      </c>
      <c r="Y16" s="681">
        <v>5</v>
      </c>
      <c r="Z16" s="737" t="s">
        <v>4347</v>
      </c>
      <c r="AA16" s="746">
        <v>41180</v>
      </c>
      <c r="AI16" s="690">
        <v>1367</v>
      </c>
      <c r="AJ16" s="690" t="s">
        <v>1337</v>
      </c>
      <c r="AK16" s="745" t="s">
        <v>4543</v>
      </c>
      <c r="AL16" s="690" t="s">
        <v>4544</v>
      </c>
      <c r="AM16" s="719">
        <v>41112</v>
      </c>
    </row>
    <row r="17" spans="1:39">
      <c r="A17" s="677" t="s">
        <v>6</v>
      </c>
      <c r="B17" s="678" t="s">
        <v>4363</v>
      </c>
      <c r="D17" s="677">
        <v>6</v>
      </c>
      <c r="N17" s="716">
        <f t="shared" si="0"/>
        <v>6</v>
      </c>
      <c r="P17" s="686" t="s">
        <v>196</v>
      </c>
      <c r="Q17" s="686" t="s">
        <v>4405</v>
      </c>
      <c r="R17" s="687">
        <v>0.15</v>
      </c>
      <c r="S17" s="688" t="s">
        <v>4406</v>
      </c>
      <c r="T17" s="689">
        <v>41156</v>
      </c>
      <c r="U17" s="686"/>
      <c r="W17" s="737" t="s">
        <v>20</v>
      </c>
      <c r="X17" s="737"/>
      <c r="Y17" s="681">
        <v>5</v>
      </c>
      <c r="Z17" s="737" t="s">
        <v>4351</v>
      </c>
      <c r="AA17" s="746">
        <v>41181</v>
      </c>
      <c r="AI17" s="690">
        <v>1368</v>
      </c>
      <c r="AJ17" s="690" t="s">
        <v>137</v>
      </c>
      <c r="AK17" s="745" t="s">
        <v>4545</v>
      </c>
      <c r="AL17" s="690" t="s">
        <v>1148</v>
      </c>
      <c r="AM17" s="719">
        <v>41112</v>
      </c>
    </row>
    <row r="18" spans="1:39">
      <c r="A18" s="677" t="s">
        <v>6</v>
      </c>
      <c r="B18" s="677" t="s">
        <v>3862</v>
      </c>
      <c r="D18" s="677">
        <v>6</v>
      </c>
      <c r="E18" s="677">
        <v>20</v>
      </c>
      <c r="F18" s="677">
        <v>4</v>
      </c>
      <c r="G18" s="677">
        <v>14</v>
      </c>
      <c r="N18" s="716">
        <f t="shared" si="0"/>
        <v>44</v>
      </c>
      <c r="P18" s="686" t="s">
        <v>158</v>
      </c>
      <c r="Q18" s="686" t="s">
        <v>1119</v>
      </c>
      <c r="R18" s="687">
        <v>0.06</v>
      </c>
      <c r="S18" s="688" t="s">
        <v>4407</v>
      </c>
      <c r="T18" s="689">
        <v>41156</v>
      </c>
      <c r="U18" s="686" t="s">
        <v>4409</v>
      </c>
      <c r="W18" s="737" t="s">
        <v>171</v>
      </c>
      <c r="X18" s="737"/>
      <c r="Y18" s="681">
        <v>5</v>
      </c>
      <c r="Z18" s="737" t="s">
        <v>4352</v>
      </c>
      <c r="AA18" s="746">
        <v>41181</v>
      </c>
      <c r="AI18" s="690">
        <v>1369</v>
      </c>
      <c r="AJ18" s="690" t="s">
        <v>1410</v>
      </c>
      <c r="AK18" s="745" t="s">
        <v>1411</v>
      </c>
      <c r="AL18" s="690" t="s">
        <v>3738</v>
      </c>
      <c r="AM18" s="719">
        <v>40985</v>
      </c>
    </row>
    <row r="19" spans="1:39">
      <c r="A19" s="677" t="s">
        <v>6</v>
      </c>
      <c r="B19" s="679" t="s">
        <v>3863</v>
      </c>
      <c r="D19" s="677">
        <v>3</v>
      </c>
      <c r="E19" s="677">
        <v>5</v>
      </c>
      <c r="F19" s="677">
        <v>1</v>
      </c>
      <c r="H19" s="677">
        <v>18</v>
      </c>
      <c r="N19" s="716">
        <f t="shared" si="0"/>
        <v>27</v>
      </c>
      <c r="P19" s="686" t="s">
        <v>262</v>
      </c>
      <c r="Q19" s="686" t="s">
        <v>4124</v>
      </c>
      <c r="R19" s="687">
        <v>2.2599999999999998</v>
      </c>
      <c r="S19" s="688" t="s">
        <v>4408</v>
      </c>
      <c r="T19" s="689">
        <v>41157</v>
      </c>
      <c r="U19" s="686" t="s">
        <v>3936</v>
      </c>
      <c r="W19" s="686"/>
      <c r="AI19" s="690">
        <v>1370</v>
      </c>
      <c r="AJ19" s="690" t="s">
        <v>30</v>
      </c>
      <c r="AK19" s="745" t="s">
        <v>4546</v>
      </c>
      <c r="AL19" s="690" t="s">
        <v>4547</v>
      </c>
      <c r="AM19" s="719">
        <v>41098</v>
      </c>
    </row>
    <row r="20" spans="1:39">
      <c r="A20" s="677" t="s">
        <v>11</v>
      </c>
      <c r="B20" s="677" t="s">
        <v>3865</v>
      </c>
      <c r="D20" s="677">
        <v>2</v>
      </c>
      <c r="E20" s="677">
        <v>7</v>
      </c>
      <c r="F20" s="677">
        <v>1</v>
      </c>
      <c r="H20" s="677">
        <v>1</v>
      </c>
      <c r="N20" s="716">
        <f t="shared" si="0"/>
        <v>11</v>
      </c>
      <c r="P20" s="686" t="s">
        <v>28</v>
      </c>
      <c r="Q20" s="686" t="s">
        <v>4031</v>
      </c>
      <c r="R20" s="687">
        <v>0.17</v>
      </c>
      <c r="S20" s="688" t="s">
        <v>4410</v>
      </c>
      <c r="T20" s="689">
        <v>41157</v>
      </c>
      <c r="U20" s="686" t="s">
        <v>3931</v>
      </c>
      <c r="W20" s="686"/>
      <c r="AI20" s="690">
        <v>1371</v>
      </c>
      <c r="AJ20" s="690" t="s">
        <v>1941</v>
      </c>
      <c r="AK20" s="745" t="s">
        <v>3777</v>
      </c>
      <c r="AL20" s="690" t="s">
        <v>3778</v>
      </c>
      <c r="AM20" s="749">
        <v>40878</v>
      </c>
    </row>
    <row r="21" spans="1:39">
      <c r="A21" s="677" t="s">
        <v>11</v>
      </c>
      <c r="B21" s="678" t="s">
        <v>4364</v>
      </c>
      <c r="D21" s="677">
        <v>2</v>
      </c>
      <c r="H21" s="677">
        <v>8</v>
      </c>
      <c r="N21" s="716">
        <f t="shared" si="0"/>
        <v>10</v>
      </c>
      <c r="P21" s="686" t="s">
        <v>128</v>
      </c>
      <c r="Q21" s="686" t="s">
        <v>3960</v>
      </c>
      <c r="R21" s="687">
        <v>2.19</v>
      </c>
      <c r="S21" s="688" t="s">
        <v>4411</v>
      </c>
      <c r="T21" s="689">
        <v>41157</v>
      </c>
      <c r="U21" s="686"/>
      <c r="W21" s="686"/>
      <c r="AI21" s="690">
        <v>1372</v>
      </c>
      <c r="AJ21" s="690" t="s">
        <v>2736</v>
      </c>
      <c r="AK21" s="745" t="s">
        <v>2737</v>
      </c>
      <c r="AL21" s="690" t="s">
        <v>3822</v>
      </c>
      <c r="AM21" s="719">
        <v>41022</v>
      </c>
    </row>
    <row r="22" spans="1:39">
      <c r="A22" s="677" t="s">
        <v>11</v>
      </c>
      <c r="B22" s="677" t="s">
        <v>3868</v>
      </c>
      <c r="D22" s="677">
        <v>8</v>
      </c>
      <c r="E22" s="677">
        <v>6</v>
      </c>
      <c r="F22" s="677">
        <v>10</v>
      </c>
      <c r="G22" s="677">
        <v>18</v>
      </c>
      <c r="H22" s="677">
        <v>6</v>
      </c>
      <c r="L22" s="677">
        <v>5</v>
      </c>
      <c r="N22" s="716">
        <f t="shared" si="0"/>
        <v>53</v>
      </c>
      <c r="P22" s="686" t="s">
        <v>114</v>
      </c>
      <c r="Q22" s="686" t="s">
        <v>4145</v>
      </c>
      <c r="R22" s="687">
        <v>0.15</v>
      </c>
      <c r="S22" s="688" t="s">
        <v>4412</v>
      </c>
      <c r="T22" s="689">
        <v>41157</v>
      </c>
      <c r="U22" s="686"/>
      <c r="W22" s="686"/>
      <c r="AI22" s="690">
        <v>1373</v>
      </c>
      <c r="AJ22" s="690" t="s">
        <v>175</v>
      </c>
      <c r="AK22" s="745" t="s">
        <v>4549</v>
      </c>
      <c r="AL22" s="690" t="s">
        <v>4550</v>
      </c>
      <c r="AM22" s="719">
        <v>41098</v>
      </c>
    </row>
    <row r="23" spans="1:39">
      <c r="A23" s="677" t="s">
        <v>11</v>
      </c>
      <c r="B23" s="679" t="s">
        <v>3869</v>
      </c>
      <c r="D23" s="677">
        <v>4</v>
      </c>
      <c r="E23" s="677">
        <v>8</v>
      </c>
      <c r="N23" s="716">
        <f t="shared" si="0"/>
        <v>12</v>
      </c>
      <c r="P23" s="686" t="s">
        <v>171</v>
      </c>
      <c r="Q23" s="686" t="s">
        <v>4097</v>
      </c>
      <c r="R23" s="687">
        <v>7.0250000000000004</v>
      </c>
      <c r="S23" s="688" t="s">
        <v>4413</v>
      </c>
      <c r="T23" s="689">
        <v>41157</v>
      </c>
      <c r="U23" s="686"/>
      <c r="W23" s="686"/>
      <c r="AI23" s="690">
        <v>1374</v>
      </c>
      <c r="AJ23" s="690" t="s">
        <v>763</v>
      </c>
      <c r="AK23" s="745" t="s">
        <v>4253</v>
      </c>
      <c r="AL23" s="690" t="s">
        <v>4551</v>
      </c>
      <c r="AM23" s="719">
        <v>40824</v>
      </c>
    </row>
    <row r="24" spans="1:39">
      <c r="A24" s="677" t="s">
        <v>11</v>
      </c>
      <c r="B24" s="677" t="s">
        <v>3870</v>
      </c>
      <c r="D24" s="677">
        <v>2</v>
      </c>
      <c r="E24" s="677">
        <v>14</v>
      </c>
      <c r="H24" s="677">
        <v>1</v>
      </c>
      <c r="N24" s="716">
        <f t="shared" si="0"/>
        <v>17</v>
      </c>
      <c r="P24" s="686" t="s">
        <v>114</v>
      </c>
      <c r="Q24" s="686" t="s">
        <v>4145</v>
      </c>
      <c r="R24" s="687">
        <v>0.65</v>
      </c>
      <c r="S24" s="688" t="s">
        <v>4414</v>
      </c>
      <c r="T24" s="689">
        <v>41157</v>
      </c>
      <c r="U24" s="686"/>
      <c r="W24" s="686"/>
      <c r="AI24" s="690">
        <v>1375</v>
      </c>
      <c r="AJ24" s="690" t="s">
        <v>838</v>
      </c>
      <c r="AK24" s="745" t="s">
        <v>1398</v>
      </c>
      <c r="AL24" s="690" t="s">
        <v>4552</v>
      </c>
      <c r="AM24" s="719">
        <v>41100</v>
      </c>
    </row>
    <row r="25" spans="1:39">
      <c r="A25" s="677" t="s">
        <v>12</v>
      </c>
      <c r="B25" s="677" t="s">
        <v>3872</v>
      </c>
      <c r="E25" s="677">
        <v>33</v>
      </c>
      <c r="F25" s="677">
        <v>8</v>
      </c>
      <c r="G25" s="677">
        <v>11</v>
      </c>
      <c r="H25" s="677">
        <v>4</v>
      </c>
      <c r="L25" s="677">
        <v>3</v>
      </c>
      <c r="N25" s="716">
        <f t="shared" si="0"/>
        <v>59</v>
      </c>
      <c r="P25" s="686" t="s">
        <v>28</v>
      </c>
      <c r="Q25" s="686" t="s">
        <v>4026</v>
      </c>
      <c r="R25" s="687">
        <v>0.17</v>
      </c>
      <c r="S25" s="688" t="s">
        <v>4415</v>
      </c>
      <c r="T25" s="689">
        <v>41157</v>
      </c>
      <c r="U25" s="686" t="s">
        <v>3931</v>
      </c>
      <c r="W25" s="686"/>
      <c r="AI25" s="690">
        <v>1376</v>
      </c>
      <c r="AJ25" s="690" t="s">
        <v>3772</v>
      </c>
      <c r="AK25" s="745" t="s">
        <v>1349</v>
      </c>
      <c r="AL25" s="690" t="s">
        <v>1350</v>
      </c>
      <c r="AM25" s="719">
        <v>41097</v>
      </c>
    </row>
    <row r="26" spans="1:39">
      <c r="A26" s="677" t="s">
        <v>143</v>
      </c>
      <c r="B26" s="677" t="s">
        <v>3874</v>
      </c>
      <c r="C26" s="681"/>
      <c r="D26" s="681">
        <v>58</v>
      </c>
      <c r="E26" s="681">
        <v>68</v>
      </c>
      <c r="F26" s="682"/>
      <c r="G26" s="681">
        <v>3</v>
      </c>
      <c r="H26" s="681"/>
      <c r="I26" s="681"/>
      <c r="J26" s="681"/>
      <c r="K26" s="682"/>
      <c r="L26" s="683"/>
      <c r="M26" s="683"/>
      <c r="N26" s="716">
        <f t="shared" si="0"/>
        <v>129</v>
      </c>
      <c r="P26" s="686" t="s">
        <v>30</v>
      </c>
      <c r="Q26" s="686" t="s">
        <v>3945</v>
      </c>
      <c r="R26" s="687">
        <v>19.77</v>
      </c>
      <c r="S26" s="688" t="s">
        <v>4416</v>
      </c>
      <c r="T26" s="689">
        <v>41157</v>
      </c>
      <c r="U26" s="686" t="s">
        <v>4409</v>
      </c>
      <c r="W26" s="686"/>
      <c r="AI26" s="690">
        <v>1377</v>
      </c>
      <c r="AJ26" s="690" t="s">
        <v>20</v>
      </c>
      <c r="AK26" s="745" t="s">
        <v>1425</v>
      </c>
      <c r="AL26" s="690" t="s">
        <v>1717</v>
      </c>
      <c r="AM26" s="719">
        <v>41092</v>
      </c>
    </row>
    <row r="27" spans="1:39">
      <c r="A27" s="686" t="s">
        <v>143</v>
      </c>
      <c r="B27" s="713" t="s">
        <v>4365</v>
      </c>
      <c r="C27" s="686"/>
      <c r="D27" s="686"/>
      <c r="E27" s="686"/>
      <c r="F27" s="714">
        <v>37</v>
      </c>
      <c r="G27" s="681"/>
      <c r="H27" s="681"/>
      <c r="I27" s="681"/>
      <c r="J27" s="681"/>
      <c r="K27" s="682"/>
      <c r="L27" s="683"/>
      <c r="M27" s="683"/>
      <c r="N27" s="716">
        <f t="shared" si="0"/>
        <v>37</v>
      </c>
      <c r="P27" s="686" t="s">
        <v>24</v>
      </c>
      <c r="Q27" s="686" t="s">
        <v>3619</v>
      </c>
      <c r="R27" s="687">
        <v>5.44</v>
      </c>
      <c r="S27" s="688" t="s">
        <v>4417</v>
      </c>
      <c r="T27" s="689">
        <v>41158</v>
      </c>
      <c r="U27" s="686"/>
      <c r="W27" s="686"/>
      <c r="AI27" s="690">
        <v>1378</v>
      </c>
      <c r="AJ27" s="690" t="s">
        <v>249</v>
      </c>
      <c r="AK27" s="745" t="s">
        <v>4553</v>
      </c>
      <c r="AL27" s="690" t="s">
        <v>4554</v>
      </c>
      <c r="AM27" s="719">
        <v>40936</v>
      </c>
    </row>
    <row r="28" spans="1:39">
      <c r="A28" s="677" t="s">
        <v>143</v>
      </c>
      <c r="B28" s="678" t="s">
        <v>4366</v>
      </c>
      <c r="D28" s="677">
        <v>16</v>
      </c>
      <c r="E28" s="681">
        <v>387</v>
      </c>
      <c r="F28" s="682">
        <v>184</v>
      </c>
      <c r="G28" s="681">
        <v>63</v>
      </c>
      <c r="H28" s="681">
        <v>128</v>
      </c>
      <c r="I28" s="681"/>
      <c r="J28" s="681"/>
      <c r="K28" s="682"/>
      <c r="L28" s="683"/>
      <c r="M28" s="683"/>
      <c r="N28" s="716">
        <f t="shared" si="0"/>
        <v>778</v>
      </c>
      <c r="P28" s="686" t="s">
        <v>171</v>
      </c>
      <c r="Q28" s="686" t="s">
        <v>4097</v>
      </c>
      <c r="R28" s="687">
        <v>4.66</v>
      </c>
      <c r="S28" s="688" t="s">
        <v>4418</v>
      </c>
      <c r="T28" s="689">
        <v>41158</v>
      </c>
      <c r="U28" s="686" t="s">
        <v>4409</v>
      </c>
      <c r="W28" s="686"/>
      <c r="AI28" s="690">
        <v>1379</v>
      </c>
      <c r="AJ28" s="690" t="s">
        <v>1099</v>
      </c>
      <c r="AK28" s="745" t="s">
        <v>4555</v>
      </c>
      <c r="AL28" s="690" t="s">
        <v>4556</v>
      </c>
      <c r="AM28" s="719">
        <v>40954</v>
      </c>
    </row>
    <row r="29" spans="1:39">
      <c r="A29" s="686" t="s">
        <v>143</v>
      </c>
      <c r="B29" s="713" t="s">
        <v>4367</v>
      </c>
      <c r="C29" s="686"/>
      <c r="D29" s="686"/>
      <c r="E29" s="686">
        <v>263</v>
      </c>
      <c r="F29" s="714">
        <v>657</v>
      </c>
      <c r="G29" s="686"/>
      <c r="H29" s="686"/>
      <c r="I29" s="686">
        <v>63</v>
      </c>
      <c r="J29" s="681"/>
      <c r="K29" s="682"/>
      <c r="L29" s="683"/>
      <c r="M29" s="683"/>
      <c r="N29" s="716">
        <f t="shared" si="0"/>
        <v>983</v>
      </c>
      <c r="P29" s="686" t="s">
        <v>262</v>
      </c>
      <c r="Q29" s="686" t="s">
        <v>4119</v>
      </c>
      <c r="R29" s="687">
        <v>1.17</v>
      </c>
      <c r="S29" s="688" t="s">
        <v>4419</v>
      </c>
      <c r="T29" s="689">
        <v>41158</v>
      </c>
      <c r="U29" s="686" t="s">
        <v>4409</v>
      </c>
      <c r="W29" s="686"/>
      <c r="AI29" s="690">
        <v>1380</v>
      </c>
      <c r="AJ29" s="690" t="s">
        <v>28</v>
      </c>
      <c r="AK29" s="745" t="s">
        <v>4557</v>
      </c>
      <c r="AL29" s="748" t="s">
        <v>1545</v>
      </c>
      <c r="AM29" s="719">
        <v>40969</v>
      </c>
    </row>
    <row r="30" spans="1:39">
      <c r="A30" s="677" t="s">
        <v>143</v>
      </c>
      <c r="B30" s="677" t="s">
        <v>3876</v>
      </c>
      <c r="E30" s="677">
        <v>90</v>
      </c>
      <c r="F30" s="677">
        <v>74</v>
      </c>
      <c r="G30" s="677">
        <v>35</v>
      </c>
      <c r="H30" s="677">
        <v>40</v>
      </c>
      <c r="I30" s="677">
        <v>8</v>
      </c>
      <c r="K30" s="677">
        <v>27</v>
      </c>
      <c r="N30" s="716">
        <f t="shared" si="0"/>
        <v>274</v>
      </c>
      <c r="P30" s="686" t="s">
        <v>262</v>
      </c>
      <c r="Q30" s="686" t="s">
        <v>4420</v>
      </c>
      <c r="R30" s="687">
        <v>0.5</v>
      </c>
      <c r="S30" s="688" t="s">
        <v>4421</v>
      </c>
      <c r="T30" s="689">
        <v>41158</v>
      </c>
      <c r="U30" s="686" t="s">
        <v>3936</v>
      </c>
      <c r="W30" s="686"/>
      <c r="AI30" s="690">
        <v>1381</v>
      </c>
      <c r="AJ30" s="690" t="s">
        <v>28</v>
      </c>
      <c r="AK30" s="745" t="s">
        <v>4558</v>
      </c>
      <c r="AL30" s="690" t="s">
        <v>1545</v>
      </c>
      <c r="AM30" s="719">
        <v>40961</v>
      </c>
    </row>
    <row r="31" spans="1:39">
      <c r="A31" s="677" t="s">
        <v>143</v>
      </c>
      <c r="B31" s="678" t="s">
        <v>4368</v>
      </c>
      <c r="D31" s="677">
        <v>49</v>
      </c>
      <c r="E31" s="677">
        <v>19</v>
      </c>
      <c r="N31" s="716">
        <f t="shared" si="0"/>
        <v>68</v>
      </c>
      <c r="P31" s="686" t="s">
        <v>130</v>
      </c>
      <c r="Q31" s="686" t="s">
        <v>4066</v>
      </c>
      <c r="R31" s="687">
        <v>0.03</v>
      </c>
      <c r="S31" s="688" t="s">
        <v>4422</v>
      </c>
      <c r="T31" s="689">
        <v>41158</v>
      </c>
      <c r="U31" s="686" t="s">
        <v>3936</v>
      </c>
      <c r="W31" s="686"/>
      <c r="AI31" s="690">
        <v>1382</v>
      </c>
      <c r="AJ31" s="690" t="s">
        <v>249</v>
      </c>
      <c r="AK31" s="745" t="s">
        <v>4553</v>
      </c>
      <c r="AL31" s="690" t="s">
        <v>4554</v>
      </c>
      <c r="AM31" s="719">
        <v>41007</v>
      </c>
    </row>
    <row r="32" spans="1:39">
      <c r="A32" s="686" t="s">
        <v>143</v>
      </c>
      <c r="B32" s="713" t="s">
        <v>4369</v>
      </c>
      <c r="C32" s="686"/>
      <c r="D32" s="686"/>
      <c r="E32" s="686"/>
      <c r="F32" s="714"/>
      <c r="G32" s="686"/>
      <c r="H32" s="686"/>
      <c r="I32" s="686">
        <v>27</v>
      </c>
      <c r="N32" s="716">
        <f t="shared" si="0"/>
        <v>27</v>
      </c>
      <c r="P32" s="686" t="s">
        <v>28</v>
      </c>
      <c r="Q32" s="686" t="s">
        <v>3388</v>
      </c>
      <c r="R32" s="687">
        <v>1.73</v>
      </c>
      <c r="S32" s="688" t="s">
        <v>4423</v>
      </c>
      <c r="T32" s="689">
        <v>41158</v>
      </c>
      <c r="U32" s="686" t="s">
        <v>3957</v>
      </c>
      <c r="W32" s="686"/>
      <c r="AI32" s="690">
        <v>1383</v>
      </c>
      <c r="AJ32" s="690" t="s">
        <v>181</v>
      </c>
      <c r="AK32" s="745" t="s">
        <v>4560</v>
      </c>
      <c r="AL32" s="690" t="s">
        <v>1124</v>
      </c>
      <c r="AM32" s="719">
        <v>40954</v>
      </c>
    </row>
    <row r="33" spans="1:39">
      <c r="A33" s="677" t="s">
        <v>143</v>
      </c>
      <c r="B33" s="677" t="s">
        <v>3882</v>
      </c>
      <c r="E33" s="677">
        <v>29</v>
      </c>
      <c r="G33" s="677">
        <v>44</v>
      </c>
      <c r="K33" s="677">
        <v>24</v>
      </c>
      <c r="N33" s="716">
        <f t="shared" si="0"/>
        <v>97</v>
      </c>
      <c r="P33" s="686" t="s">
        <v>764</v>
      </c>
      <c r="Q33" s="686" t="s">
        <v>4158</v>
      </c>
      <c r="R33" s="687">
        <v>0.4</v>
      </c>
      <c r="S33" s="688" t="s">
        <v>4424</v>
      </c>
      <c r="T33" s="689">
        <v>41158</v>
      </c>
      <c r="U33" s="686"/>
      <c r="W33" s="686"/>
      <c r="AI33" s="690">
        <v>1384</v>
      </c>
      <c r="AJ33" s="690" t="s">
        <v>181</v>
      </c>
      <c r="AK33" s="745" t="s">
        <v>4560</v>
      </c>
      <c r="AL33" s="690" t="s">
        <v>1124</v>
      </c>
      <c r="AM33" s="719">
        <v>40968</v>
      </c>
    </row>
    <row r="34" spans="1:39">
      <c r="A34" s="677" t="s">
        <v>143</v>
      </c>
      <c r="B34" s="677" t="s">
        <v>4370</v>
      </c>
      <c r="C34" s="686"/>
      <c r="D34" s="686"/>
      <c r="E34" s="686">
        <v>4</v>
      </c>
      <c r="F34" s="714"/>
      <c r="G34" s="686">
        <v>5</v>
      </c>
      <c r="H34" s="686"/>
      <c r="I34" s="686"/>
      <c r="J34" s="686"/>
      <c r="K34" s="686">
        <v>7</v>
      </c>
      <c r="N34" s="716">
        <f t="shared" si="0"/>
        <v>16</v>
      </c>
      <c r="P34" s="686" t="s">
        <v>196</v>
      </c>
      <c r="Q34" s="686" t="s">
        <v>4405</v>
      </c>
      <c r="R34" s="687">
        <v>0.5</v>
      </c>
      <c r="S34" s="688" t="s">
        <v>4425</v>
      </c>
      <c r="T34" s="689">
        <v>41158</v>
      </c>
      <c r="U34" s="686" t="s">
        <v>3931</v>
      </c>
      <c r="W34" s="686"/>
      <c r="AI34" s="690">
        <v>1385</v>
      </c>
      <c r="AJ34" s="690" t="s">
        <v>20</v>
      </c>
      <c r="AK34" s="745" t="s">
        <v>1157</v>
      </c>
      <c r="AL34" s="690" t="s">
        <v>2980</v>
      </c>
      <c r="AM34" s="719">
        <v>40977</v>
      </c>
    </row>
    <row r="35" spans="1:39">
      <c r="A35" s="677" t="s">
        <v>143</v>
      </c>
      <c r="B35" s="678" t="s">
        <v>3884</v>
      </c>
      <c r="D35" s="677">
        <v>9</v>
      </c>
      <c r="E35" s="677">
        <v>27</v>
      </c>
      <c r="G35" s="677">
        <v>8</v>
      </c>
      <c r="N35" s="716">
        <f t="shared" si="0"/>
        <v>44</v>
      </c>
      <c r="P35" s="686" t="s">
        <v>128</v>
      </c>
      <c r="Q35" s="686" t="s">
        <v>3960</v>
      </c>
      <c r="R35" s="687">
        <v>1.1399999999999999</v>
      </c>
      <c r="S35" s="688" t="s">
        <v>4426</v>
      </c>
      <c r="T35" s="689">
        <v>41158</v>
      </c>
      <c r="U35" s="686"/>
      <c r="W35" s="686"/>
      <c r="AI35" s="690">
        <v>1386</v>
      </c>
      <c r="AJ35" s="690" t="s">
        <v>153</v>
      </c>
      <c r="AK35" s="745" t="s">
        <v>4562</v>
      </c>
      <c r="AL35" s="690" t="s">
        <v>4563</v>
      </c>
      <c r="AM35" s="719">
        <v>40982</v>
      </c>
    </row>
    <row r="36" spans="1:39">
      <c r="A36" s="686" t="s">
        <v>143</v>
      </c>
      <c r="B36" s="713" t="s">
        <v>4371</v>
      </c>
      <c r="C36" s="686"/>
      <c r="D36" s="686"/>
      <c r="E36" s="686">
        <v>1</v>
      </c>
      <c r="N36" s="716">
        <f t="shared" si="0"/>
        <v>1</v>
      </c>
      <c r="P36" s="686" t="s">
        <v>28</v>
      </c>
      <c r="Q36" s="686" t="s">
        <v>4058</v>
      </c>
      <c r="R36" s="687">
        <v>0.25</v>
      </c>
      <c r="S36" s="688" t="s">
        <v>4427</v>
      </c>
      <c r="T36" s="689">
        <v>41158</v>
      </c>
      <c r="U36" s="686" t="s">
        <v>3931</v>
      </c>
      <c r="W36" s="686"/>
      <c r="AI36" s="690">
        <v>1387</v>
      </c>
      <c r="AJ36" s="690" t="s">
        <v>4564</v>
      </c>
      <c r="AK36" s="745" t="s">
        <v>4565</v>
      </c>
      <c r="AL36" s="690" t="s">
        <v>1124</v>
      </c>
      <c r="AM36" s="719">
        <v>41009</v>
      </c>
    </row>
    <row r="37" spans="1:39">
      <c r="A37" s="677" t="s">
        <v>143</v>
      </c>
      <c r="B37" s="678" t="s">
        <v>4372</v>
      </c>
      <c r="E37" s="677">
        <v>119</v>
      </c>
      <c r="J37" s="677">
        <v>58</v>
      </c>
      <c r="N37" s="716">
        <f t="shared" si="0"/>
        <v>177</v>
      </c>
      <c r="P37" s="686" t="s">
        <v>28</v>
      </c>
      <c r="Q37" s="686" t="s">
        <v>4054</v>
      </c>
      <c r="R37" s="687">
        <v>0.54</v>
      </c>
      <c r="S37" s="688" t="s">
        <v>4428</v>
      </c>
      <c r="T37" s="689">
        <v>41158</v>
      </c>
      <c r="U37" s="686"/>
      <c r="W37" s="686"/>
      <c r="AI37" s="690">
        <v>1388</v>
      </c>
      <c r="AJ37" s="690" t="s">
        <v>158</v>
      </c>
      <c r="AK37" s="745" t="s">
        <v>4566</v>
      </c>
      <c r="AL37" s="690" t="s">
        <v>4229</v>
      </c>
      <c r="AM37" s="719">
        <v>41110</v>
      </c>
    </row>
    <row r="38" spans="1:39">
      <c r="A38" s="677" t="s">
        <v>143</v>
      </c>
      <c r="B38" s="678" t="s">
        <v>4373</v>
      </c>
      <c r="D38" s="677">
        <v>13</v>
      </c>
      <c r="E38" s="677">
        <v>313</v>
      </c>
      <c r="F38" s="677">
        <v>27</v>
      </c>
      <c r="G38" s="677">
        <v>36</v>
      </c>
      <c r="H38" s="677">
        <v>7</v>
      </c>
      <c r="K38" s="677">
        <v>32</v>
      </c>
      <c r="N38" s="716">
        <f t="shared" si="0"/>
        <v>428</v>
      </c>
      <c r="P38" s="686" t="s">
        <v>128</v>
      </c>
      <c r="Q38" s="686" t="s">
        <v>3960</v>
      </c>
      <c r="R38" s="687">
        <v>5.24</v>
      </c>
      <c r="S38" s="688" t="s">
        <v>4429</v>
      </c>
      <c r="T38" s="689">
        <v>41158</v>
      </c>
      <c r="U38" s="686" t="s">
        <v>4409</v>
      </c>
      <c r="W38" s="686"/>
      <c r="AI38" s="690">
        <v>1389</v>
      </c>
      <c r="AJ38" s="690" t="s">
        <v>28</v>
      </c>
      <c r="AK38" s="745" t="s">
        <v>4567</v>
      </c>
      <c r="AL38" s="690" t="s">
        <v>1545</v>
      </c>
      <c r="AM38" s="719">
        <v>41106</v>
      </c>
    </row>
    <row r="39" spans="1:39">
      <c r="A39" s="686" t="s">
        <v>143</v>
      </c>
      <c r="B39" s="713" t="s">
        <v>4374</v>
      </c>
      <c r="C39" s="686"/>
      <c r="D39" s="686"/>
      <c r="E39" s="686"/>
      <c r="F39" s="686"/>
      <c r="G39" s="686"/>
      <c r="H39" s="686"/>
      <c r="I39" s="686"/>
      <c r="J39" s="686"/>
      <c r="K39" s="686"/>
      <c r="L39" s="686"/>
      <c r="M39" s="686">
        <v>11</v>
      </c>
      <c r="N39" s="716">
        <f t="shared" si="0"/>
        <v>11</v>
      </c>
      <c r="P39" s="686" t="s">
        <v>262</v>
      </c>
      <c r="Q39" s="686" t="s">
        <v>4124</v>
      </c>
      <c r="R39" s="687">
        <v>0.18</v>
      </c>
      <c r="S39" s="688" t="s">
        <v>4430</v>
      </c>
      <c r="T39" s="689">
        <v>41158</v>
      </c>
      <c r="U39" s="686"/>
      <c r="W39" s="686"/>
      <c r="AI39" s="690">
        <v>1390</v>
      </c>
      <c r="AJ39" s="690" t="s">
        <v>28</v>
      </c>
      <c r="AK39" s="745" t="s">
        <v>163</v>
      </c>
      <c r="AL39" s="690" t="s">
        <v>4568</v>
      </c>
      <c r="AM39" s="719">
        <v>41101</v>
      </c>
    </row>
    <row r="40" spans="1:39">
      <c r="A40" s="677" t="s">
        <v>143</v>
      </c>
      <c r="B40" s="678" t="s">
        <v>3890</v>
      </c>
      <c r="F40" s="677">
        <v>12</v>
      </c>
      <c r="N40" s="716">
        <f t="shared" si="0"/>
        <v>12</v>
      </c>
      <c r="P40" s="686" t="s">
        <v>196</v>
      </c>
      <c r="Q40" s="686" t="s">
        <v>1069</v>
      </c>
      <c r="R40" s="687">
        <v>0.86</v>
      </c>
      <c r="S40" s="688" t="s">
        <v>4431</v>
      </c>
      <c r="T40" s="689">
        <v>41158</v>
      </c>
      <c r="U40" s="686" t="s">
        <v>3931</v>
      </c>
      <c r="W40" s="686"/>
      <c r="AI40" s="690">
        <v>1391</v>
      </c>
      <c r="AJ40" s="690" t="s">
        <v>442</v>
      </c>
      <c r="AK40" s="745" t="s">
        <v>4201</v>
      </c>
      <c r="AL40" s="690" t="s">
        <v>4202</v>
      </c>
      <c r="AM40" s="719">
        <v>41102</v>
      </c>
    </row>
    <row r="41" spans="1:39">
      <c r="A41" s="677" t="s">
        <v>143</v>
      </c>
      <c r="B41" s="678" t="s">
        <v>3888</v>
      </c>
      <c r="D41" s="677">
        <v>3</v>
      </c>
      <c r="E41" s="677">
        <v>23</v>
      </c>
      <c r="K41" s="677">
        <v>4</v>
      </c>
      <c r="N41" s="716">
        <f t="shared" si="0"/>
        <v>30</v>
      </c>
      <c r="P41" s="686" t="s">
        <v>30</v>
      </c>
      <c r="Q41" s="686" t="s">
        <v>3945</v>
      </c>
      <c r="R41" s="687">
        <v>5.45</v>
      </c>
      <c r="S41" s="688" t="s">
        <v>4432</v>
      </c>
      <c r="T41" s="689">
        <v>41158</v>
      </c>
      <c r="U41" s="686"/>
      <c r="W41" s="686"/>
      <c r="AI41" s="690">
        <v>1392</v>
      </c>
      <c r="AJ41" s="690" t="s">
        <v>4250</v>
      </c>
      <c r="AK41" s="745" t="s">
        <v>4251</v>
      </c>
      <c r="AL41" s="690" t="s">
        <v>786</v>
      </c>
      <c r="AM41" s="719">
        <v>41102</v>
      </c>
    </row>
    <row r="42" spans="1:39">
      <c r="A42" s="686" t="s">
        <v>143</v>
      </c>
      <c r="B42" s="713" t="s">
        <v>4375</v>
      </c>
      <c r="C42" s="686"/>
      <c r="D42" s="686"/>
      <c r="E42" s="686"/>
      <c r="F42" s="714">
        <v>1</v>
      </c>
      <c r="J42" s="677">
        <v>7</v>
      </c>
      <c r="N42" s="716">
        <f t="shared" si="0"/>
        <v>8</v>
      </c>
      <c r="P42" s="686" t="s">
        <v>175</v>
      </c>
      <c r="Q42" s="686" t="s">
        <v>4433</v>
      </c>
      <c r="R42" s="687">
        <v>0.68</v>
      </c>
      <c r="S42" s="688" t="s">
        <v>4434</v>
      </c>
      <c r="T42" s="689">
        <v>41158</v>
      </c>
      <c r="U42" s="686"/>
      <c r="W42" s="686"/>
      <c r="AI42" s="690">
        <v>1393</v>
      </c>
      <c r="AJ42" s="690" t="s">
        <v>3772</v>
      </c>
      <c r="AK42" s="745" t="s">
        <v>801</v>
      </c>
      <c r="AL42" s="690" t="s">
        <v>1090</v>
      </c>
      <c r="AM42" s="719">
        <v>41104</v>
      </c>
    </row>
    <row r="43" spans="1:39">
      <c r="A43" s="677" t="s">
        <v>143</v>
      </c>
      <c r="B43" s="713" t="s">
        <v>4376</v>
      </c>
      <c r="E43" s="677">
        <v>589</v>
      </c>
      <c r="F43" s="677">
        <v>142</v>
      </c>
      <c r="N43" s="716">
        <f t="shared" si="0"/>
        <v>731</v>
      </c>
      <c r="P43" s="686" t="s">
        <v>838</v>
      </c>
      <c r="Q43" s="686" t="s">
        <v>4140</v>
      </c>
      <c r="R43" s="687">
        <v>0.14000000000000001</v>
      </c>
      <c r="S43" s="688" t="s">
        <v>4435</v>
      </c>
      <c r="T43" s="689">
        <v>41158</v>
      </c>
      <c r="U43" s="686" t="s">
        <v>3931</v>
      </c>
      <c r="W43" s="686"/>
      <c r="AI43" s="690">
        <v>1394</v>
      </c>
      <c r="AJ43" s="690" t="s">
        <v>3772</v>
      </c>
      <c r="AK43" s="745" t="s">
        <v>4569</v>
      </c>
      <c r="AL43" s="690" t="s">
        <v>817</v>
      </c>
      <c r="AM43" s="719">
        <v>41104</v>
      </c>
    </row>
    <row r="44" spans="1:39">
      <c r="A44" s="677" t="s">
        <v>143</v>
      </c>
      <c r="B44" s="678" t="s">
        <v>3892</v>
      </c>
      <c r="E44" s="677">
        <v>1</v>
      </c>
      <c r="N44" s="716">
        <f t="shared" si="0"/>
        <v>1</v>
      </c>
      <c r="P44" s="686" t="s">
        <v>28</v>
      </c>
      <c r="Q44" s="686" t="s">
        <v>4058</v>
      </c>
      <c r="R44" s="687">
        <v>6.44</v>
      </c>
      <c r="S44" s="688" t="s">
        <v>4436</v>
      </c>
      <c r="T44" s="689">
        <v>41158</v>
      </c>
      <c r="U44" s="686"/>
      <c r="W44" s="686"/>
      <c r="AI44" s="690">
        <v>1395</v>
      </c>
      <c r="AJ44" s="690" t="s">
        <v>4570</v>
      </c>
      <c r="AK44" s="745" t="s">
        <v>4571</v>
      </c>
      <c r="AL44" s="690"/>
      <c r="AM44" s="719">
        <v>41101</v>
      </c>
    </row>
    <row r="45" spans="1:39">
      <c r="A45" s="677" t="s">
        <v>143</v>
      </c>
      <c r="B45" s="713" t="s">
        <v>4377</v>
      </c>
      <c r="L45" s="677">
        <v>1</v>
      </c>
      <c r="N45" s="716">
        <f t="shared" si="0"/>
        <v>1</v>
      </c>
      <c r="P45" s="686" t="s">
        <v>114</v>
      </c>
      <c r="Q45" s="686" t="s">
        <v>4145</v>
      </c>
      <c r="R45" s="687">
        <v>0.32</v>
      </c>
      <c r="S45" s="688" t="s">
        <v>4437</v>
      </c>
      <c r="T45" s="689">
        <v>41158</v>
      </c>
      <c r="U45" s="686"/>
      <c r="W45" s="686"/>
      <c r="AI45" s="690">
        <v>1396</v>
      </c>
      <c r="AJ45" s="748" t="s">
        <v>175</v>
      </c>
      <c r="AK45" s="679" t="s">
        <v>4572</v>
      </c>
      <c r="AL45" s="690"/>
      <c r="AM45" s="719">
        <v>41101</v>
      </c>
    </row>
    <row r="46" spans="1:39">
      <c r="A46" s="677" t="s">
        <v>143</v>
      </c>
      <c r="B46" s="678" t="s">
        <v>4378</v>
      </c>
      <c r="D46" s="677">
        <v>2</v>
      </c>
      <c r="N46" s="716">
        <f t="shared" si="0"/>
        <v>2</v>
      </c>
      <c r="P46" s="686" t="s">
        <v>2626</v>
      </c>
      <c r="Q46" s="686"/>
      <c r="R46" s="687">
        <v>0.08</v>
      </c>
      <c r="S46" s="688" t="s">
        <v>4438</v>
      </c>
      <c r="T46" s="689">
        <v>41158</v>
      </c>
      <c r="U46" s="686" t="s">
        <v>4409</v>
      </c>
      <c r="W46" s="686"/>
      <c r="AI46" s="690">
        <v>1397</v>
      </c>
      <c r="AJ46" s="748" t="s">
        <v>3372</v>
      </c>
      <c r="AK46" s="745" t="s">
        <v>3373</v>
      </c>
      <c r="AL46" s="690"/>
      <c r="AM46" s="719">
        <v>41106</v>
      </c>
    </row>
    <row r="47" spans="1:39">
      <c r="A47" s="677" t="s">
        <v>143</v>
      </c>
      <c r="B47" s="678" t="s">
        <v>3895</v>
      </c>
      <c r="D47" s="677">
        <v>9</v>
      </c>
      <c r="E47" s="677">
        <v>34</v>
      </c>
      <c r="F47" s="677">
        <v>2</v>
      </c>
      <c r="J47" s="677">
        <v>52</v>
      </c>
      <c r="N47" s="716">
        <f t="shared" si="0"/>
        <v>97</v>
      </c>
      <c r="P47" s="686" t="s">
        <v>24</v>
      </c>
      <c r="Q47" s="686" t="s">
        <v>3619</v>
      </c>
      <c r="R47" s="687">
        <v>0.32</v>
      </c>
      <c r="S47" s="688" t="s">
        <v>4439</v>
      </c>
      <c r="T47" s="689">
        <v>41159</v>
      </c>
      <c r="U47" s="686" t="s">
        <v>3936</v>
      </c>
      <c r="W47" s="686"/>
      <c r="AI47" s="690">
        <v>1398</v>
      </c>
      <c r="AJ47" s="690" t="s">
        <v>763</v>
      </c>
      <c r="AK47" s="745"/>
      <c r="AL47" s="690"/>
      <c r="AM47" s="719">
        <v>41102</v>
      </c>
    </row>
    <row r="48" spans="1:39">
      <c r="A48" s="677" t="s">
        <v>143</v>
      </c>
      <c r="B48" s="678" t="s">
        <v>4379</v>
      </c>
      <c r="D48" s="677">
        <v>4</v>
      </c>
      <c r="E48" s="677">
        <v>4</v>
      </c>
      <c r="F48" s="677">
        <v>72</v>
      </c>
      <c r="I48" s="677">
        <v>16</v>
      </c>
      <c r="N48" s="716">
        <f t="shared" si="0"/>
        <v>96</v>
      </c>
      <c r="P48" s="686" t="s">
        <v>764</v>
      </c>
      <c r="Q48" s="686" t="s">
        <v>4440</v>
      </c>
      <c r="R48" s="687">
        <v>0.85</v>
      </c>
      <c r="S48" s="688" t="s">
        <v>4441</v>
      </c>
      <c r="T48" s="689">
        <v>41159</v>
      </c>
      <c r="U48" s="686" t="s">
        <v>3936</v>
      </c>
      <c r="W48" s="686"/>
      <c r="AI48" s="690">
        <v>1399</v>
      </c>
      <c r="AJ48" s="690" t="s">
        <v>137</v>
      </c>
      <c r="AK48" s="745" t="s">
        <v>1669</v>
      </c>
      <c r="AL48" s="690"/>
      <c r="AM48" s="719">
        <v>41112</v>
      </c>
    </row>
    <row r="49" spans="1:39">
      <c r="A49" s="677" t="s">
        <v>143</v>
      </c>
      <c r="B49" s="678" t="s">
        <v>4380</v>
      </c>
      <c r="E49" s="677">
        <v>46</v>
      </c>
      <c r="F49" s="677">
        <v>21</v>
      </c>
      <c r="L49" s="677">
        <v>15</v>
      </c>
      <c r="N49" s="716">
        <f t="shared" si="0"/>
        <v>82</v>
      </c>
      <c r="P49" s="686" t="s">
        <v>28</v>
      </c>
      <c r="Q49" s="686" t="s">
        <v>4031</v>
      </c>
      <c r="R49" s="687">
        <v>0.53</v>
      </c>
      <c r="S49" s="688" t="s">
        <v>4442</v>
      </c>
      <c r="T49" s="689">
        <v>41159</v>
      </c>
      <c r="U49" s="686"/>
      <c r="W49" s="686"/>
      <c r="AI49" s="690">
        <v>1400</v>
      </c>
      <c r="AJ49" s="690" t="s">
        <v>137</v>
      </c>
      <c r="AK49" s="745" t="s">
        <v>1561</v>
      </c>
      <c r="AL49" s="690" t="s">
        <v>4573</v>
      </c>
      <c r="AM49" s="719">
        <v>40897</v>
      </c>
    </row>
    <row r="50" spans="1:39">
      <c r="A50" s="677" t="s">
        <v>143</v>
      </c>
      <c r="B50" s="678" t="s">
        <v>4381</v>
      </c>
      <c r="F50" s="677">
        <v>3</v>
      </c>
      <c r="N50" s="716">
        <f t="shared" si="0"/>
        <v>3</v>
      </c>
      <c r="P50" s="686" t="s">
        <v>763</v>
      </c>
      <c r="Q50" s="686" t="s">
        <v>3983</v>
      </c>
      <c r="R50" s="687">
        <v>1.3</v>
      </c>
      <c r="S50" s="688" t="s">
        <v>4443</v>
      </c>
      <c r="T50" s="689">
        <v>41159</v>
      </c>
      <c r="U50" s="686" t="s">
        <v>4409</v>
      </c>
      <c r="W50" s="686"/>
      <c r="AI50" s="690">
        <v>1401</v>
      </c>
      <c r="AJ50" s="690" t="s">
        <v>3254</v>
      </c>
      <c r="AK50" s="745" t="s">
        <v>4558</v>
      </c>
      <c r="AL50" s="690" t="s">
        <v>1545</v>
      </c>
      <c r="AM50" s="719">
        <v>40935</v>
      </c>
    </row>
    <row r="51" spans="1:39">
      <c r="A51" s="677" t="s">
        <v>143</v>
      </c>
      <c r="B51" s="677" t="s">
        <v>3897</v>
      </c>
      <c r="D51" s="677">
        <v>63</v>
      </c>
      <c r="F51" s="677">
        <v>1886</v>
      </c>
      <c r="G51" s="677">
        <v>15</v>
      </c>
      <c r="H51" s="677">
        <v>2990</v>
      </c>
      <c r="N51" s="716">
        <f t="shared" si="0"/>
        <v>4954</v>
      </c>
      <c r="P51" s="686" t="s">
        <v>262</v>
      </c>
      <c r="Q51" s="686" t="s">
        <v>4420</v>
      </c>
      <c r="R51" s="687" t="s">
        <v>4444</v>
      </c>
      <c r="S51" s="688" t="s">
        <v>4421</v>
      </c>
      <c r="T51" s="689">
        <v>41162</v>
      </c>
      <c r="U51" s="686" t="s">
        <v>4409</v>
      </c>
      <c r="W51" s="686"/>
      <c r="AI51" s="690">
        <v>1402</v>
      </c>
      <c r="AJ51" s="748" t="s">
        <v>1468</v>
      </c>
      <c r="AK51" s="745" t="s">
        <v>4574</v>
      </c>
      <c r="AL51" s="690" t="s">
        <v>2003</v>
      </c>
      <c r="AM51" s="719">
        <v>40941</v>
      </c>
    </row>
    <row r="52" spans="1:39">
      <c r="A52" s="677" t="s">
        <v>143</v>
      </c>
      <c r="B52" s="677" t="s">
        <v>3898</v>
      </c>
      <c r="D52" s="677">
        <v>14</v>
      </c>
      <c r="E52" s="677">
        <v>312</v>
      </c>
      <c r="F52" s="677">
        <v>4</v>
      </c>
      <c r="N52" s="716">
        <f t="shared" si="0"/>
        <v>330</v>
      </c>
      <c r="P52" s="686" t="s">
        <v>28</v>
      </c>
      <c r="Q52" s="686" t="s">
        <v>4445</v>
      </c>
      <c r="R52" s="687">
        <v>1.36</v>
      </c>
      <c r="S52" s="688" t="s">
        <v>4446</v>
      </c>
      <c r="T52" s="689">
        <v>41162</v>
      </c>
      <c r="U52" s="686" t="s">
        <v>4409</v>
      </c>
      <c r="W52" s="686"/>
      <c r="AI52" s="690">
        <v>1403</v>
      </c>
      <c r="AJ52" s="690" t="s">
        <v>24</v>
      </c>
      <c r="AK52" s="745" t="s">
        <v>4576</v>
      </c>
      <c r="AL52" s="690" t="s">
        <v>4577</v>
      </c>
      <c r="AM52" s="719">
        <v>40988</v>
      </c>
    </row>
    <row r="53" spans="1:39">
      <c r="A53" s="677" t="s">
        <v>143</v>
      </c>
      <c r="B53" s="678" t="s">
        <v>3900</v>
      </c>
      <c r="D53" s="677">
        <v>3</v>
      </c>
      <c r="E53" s="677">
        <v>227</v>
      </c>
      <c r="F53" s="677">
        <v>15</v>
      </c>
      <c r="I53" s="677">
        <v>36</v>
      </c>
      <c r="N53" s="716">
        <f t="shared" si="0"/>
        <v>281</v>
      </c>
      <c r="P53" s="686" t="s">
        <v>262</v>
      </c>
      <c r="Q53" s="686" t="s">
        <v>4119</v>
      </c>
      <c r="R53" s="687">
        <v>1.22</v>
      </c>
      <c r="S53" s="688" t="s">
        <v>4447</v>
      </c>
      <c r="T53" s="689">
        <v>41162</v>
      </c>
      <c r="U53" s="686" t="s">
        <v>4409</v>
      </c>
      <c r="W53" s="686"/>
      <c r="AI53" s="690">
        <v>1404</v>
      </c>
      <c r="AJ53" s="690" t="s">
        <v>196</v>
      </c>
      <c r="AK53" s="679" t="s">
        <v>4578</v>
      </c>
      <c r="AL53" s="690" t="s">
        <v>3779</v>
      </c>
      <c r="AM53" s="719">
        <v>40989</v>
      </c>
    </row>
    <row r="54" spans="1:39">
      <c r="A54" s="677" t="s">
        <v>143</v>
      </c>
      <c r="B54" s="678" t="s">
        <v>3899</v>
      </c>
      <c r="E54" s="677">
        <v>3</v>
      </c>
      <c r="F54" s="677">
        <v>12</v>
      </c>
      <c r="N54" s="716">
        <f t="shared" si="0"/>
        <v>15</v>
      </c>
      <c r="P54" s="686" t="s">
        <v>24</v>
      </c>
      <c r="Q54" s="686" t="s">
        <v>3619</v>
      </c>
      <c r="R54" s="687">
        <v>7.48</v>
      </c>
      <c r="S54" s="688" t="s">
        <v>4448</v>
      </c>
      <c r="T54" s="689">
        <v>41162</v>
      </c>
      <c r="U54" s="686" t="s">
        <v>3936</v>
      </c>
      <c r="W54" s="686"/>
      <c r="AI54" s="690">
        <v>1405</v>
      </c>
      <c r="AJ54" s="690" t="s">
        <v>28</v>
      </c>
      <c r="AK54" s="745" t="s">
        <v>4579</v>
      </c>
      <c r="AL54" s="690" t="s">
        <v>4580</v>
      </c>
      <c r="AM54" s="719">
        <v>40942</v>
      </c>
    </row>
    <row r="55" spans="1:39">
      <c r="A55" s="677" t="s">
        <v>143</v>
      </c>
      <c r="B55" s="678" t="s">
        <v>3901</v>
      </c>
      <c r="C55" s="686"/>
      <c r="D55" s="686"/>
      <c r="E55" s="686">
        <v>17</v>
      </c>
      <c r="F55" s="714">
        <v>50</v>
      </c>
      <c r="G55" s="686">
        <v>32</v>
      </c>
      <c r="H55" s="686">
        <v>115</v>
      </c>
      <c r="N55" s="716">
        <f t="shared" si="0"/>
        <v>214</v>
      </c>
      <c r="P55" s="686" t="s">
        <v>764</v>
      </c>
      <c r="Q55" s="686" t="s">
        <v>4440</v>
      </c>
      <c r="R55" s="687">
        <v>0.33</v>
      </c>
      <c r="S55" s="688" t="s">
        <v>4441</v>
      </c>
      <c r="T55" s="689">
        <v>41162</v>
      </c>
      <c r="U55" s="686" t="s">
        <v>3957</v>
      </c>
      <c r="W55" s="686"/>
      <c r="AI55" s="690">
        <v>1406</v>
      </c>
      <c r="AJ55" s="690" t="s">
        <v>1468</v>
      </c>
      <c r="AK55" s="745" t="s">
        <v>2082</v>
      </c>
      <c r="AL55" s="690" t="s">
        <v>2003</v>
      </c>
      <c r="AM55" s="719">
        <v>40952</v>
      </c>
    </row>
    <row r="56" spans="1:39">
      <c r="A56" s="677" t="s">
        <v>143</v>
      </c>
      <c r="B56" s="677" t="s">
        <v>3903</v>
      </c>
      <c r="C56" s="715" t="s">
        <v>4382</v>
      </c>
      <c r="F56" s="677">
        <v>30</v>
      </c>
      <c r="L56" s="677">
        <v>60</v>
      </c>
      <c r="N56" s="716">
        <f t="shared" si="0"/>
        <v>90</v>
      </c>
      <c r="P56" s="686" t="s">
        <v>20</v>
      </c>
      <c r="Q56" s="686" t="s">
        <v>1166</v>
      </c>
      <c r="R56" s="687">
        <v>0.16</v>
      </c>
      <c r="S56" s="688" t="s">
        <v>4449</v>
      </c>
      <c r="T56" s="689">
        <v>41162</v>
      </c>
      <c r="U56" s="686"/>
      <c r="W56" s="686"/>
      <c r="AI56" s="690">
        <v>1407</v>
      </c>
      <c r="AJ56" s="690" t="s">
        <v>249</v>
      </c>
      <c r="AK56" s="745" t="s">
        <v>1359</v>
      </c>
      <c r="AL56" s="690" t="s">
        <v>1360</v>
      </c>
      <c r="AM56" s="719">
        <v>40954</v>
      </c>
    </row>
    <row r="57" spans="1:39">
      <c r="A57" s="686" t="s">
        <v>143</v>
      </c>
      <c r="B57" s="713" t="s">
        <v>4383</v>
      </c>
      <c r="C57" s="686"/>
      <c r="D57" s="686"/>
      <c r="E57" s="686">
        <v>37</v>
      </c>
      <c r="N57" s="716">
        <f t="shared" si="0"/>
        <v>37</v>
      </c>
      <c r="P57" s="686" t="s">
        <v>28</v>
      </c>
      <c r="Q57" s="686" t="s">
        <v>4040</v>
      </c>
      <c r="R57" s="687">
        <v>4.96</v>
      </c>
      <c r="S57" s="688" t="s">
        <v>4041</v>
      </c>
      <c r="T57" s="689">
        <v>41162</v>
      </c>
      <c r="U57" s="686"/>
      <c r="W57" s="686"/>
      <c r="AI57" s="690">
        <v>1408</v>
      </c>
      <c r="AJ57" s="690" t="s">
        <v>13</v>
      </c>
      <c r="AK57" s="745" t="s">
        <v>1865</v>
      </c>
      <c r="AL57" s="690" t="s">
        <v>1866</v>
      </c>
      <c r="AM57" s="719">
        <v>40944</v>
      </c>
    </row>
    <row r="58" spans="1:39">
      <c r="A58" s="677" t="s">
        <v>143</v>
      </c>
      <c r="B58" s="678" t="s">
        <v>3904</v>
      </c>
      <c r="D58" s="677">
        <v>28</v>
      </c>
      <c r="E58" s="677">
        <v>1001</v>
      </c>
      <c r="F58" s="677">
        <v>143</v>
      </c>
      <c r="G58" s="677">
        <v>3</v>
      </c>
      <c r="N58" s="716">
        <f t="shared" si="0"/>
        <v>1175</v>
      </c>
      <c r="P58" s="686" t="s">
        <v>28</v>
      </c>
      <c r="Q58" s="686" t="s">
        <v>4445</v>
      </c>
      <c r="R58" s="687">
        <v>7.14</v>
      </c>
      <c r="S58" s="688" t="s">
        <v>4450</v>
      </c>
      <c r="T58" s="689">
        <v>41162</v>
      </c>
      <c r="U58" s="686" t="s">
        <v>3936</v>
      </c>
      <c r="W58" s="686"/>
      <c r="AI58" s="690">
        <v>1409</v>
      </c>
      <c r="AJ58" s="690" t="s">
        <v>158</v>
      </c>
      <c r="AK58" s="745" t="s">
        <v>4582</v>
      </c>
      <c r="AL58" s="690" t="s">
        <v>1545</v>
      </c>
      <c r="AM58" s="719">
        <v>40981</v>
      </c>
    </row>
    <row r="59" spans="1:39">
      <c r="A59" s="677" t="s">
        <v>143</v>
      </c>
      <c r="B59" s="677" t="s">
        <v>3902</v>
      </c>
      <c r="D59" s="677">
        <v>60</v>
      </c>
      <c r="E59" s="677">
        <v>84</v>
      </c>
      <c r="F59" s="677">
        <v>104</v>
      </c>
      <c r="G59" s="677">
        <v>6</v>
      </c>
      <c r="N59" s="716">
        <f t="shared" si="0"/>
        <v>254</v>
      </c>
      <c r="P59" s="686" t="s">
        <v>114</v>
      </c>
      <c r="Q59" s="686" t="s">
        <v>4145</v>
      </c>
      <c r="R59" s="687">
        <v>0.76</v>
      </c>
      <c r="S59" s="688" t="s">
        <v>4451</v>
      </c>
      <c r="T59" s="689">
        <v>41163</v>
      </c>
      <c r="U59" s="686" t="s">
        <v>3936</v>
      </c>
      <c r="W59" s="686"/>
      <c r="AI59" s="690">
        <v>1410</v>
      </c>
      <c r="AJ59" s="690" t="s">
        <v>158</v>
      </c>
      <c r="AK59" s="745" t="s">
        <v>4582</v>
      </c>
      <c r="AL59" s="690" t="s">
        <v>1545</v>
      </c>
      <c r="AM59" s="719">
        <v>41022</v>
      </c>
    </row>
    <row r="60" spans="1:39">
      <c r="A60" s="686" t="s">
        <v>143</v>
      </c>
      <c r="B60" s="713" t="s">
        <v>3906</v>
      </c>
      <c r="C60" s="686"/>
      <c r="D60" s="686"/>
      <c r="E60" s="686"/>
      <c r="F60" s="714">
        <v>21</v>
      </c>
      <c r="G60" s="686">
        <v>85</v>
      </c>
      <c r="N60" s="716">
        <f t="shared" si="0"/>
        <v>106</v>
      </c>
      <c r="P60" s="686" t="s">
        <v>175</v>
      </c>
      <c r="Q60" s="686" t="s">
        <v>4433</v>
      </c>
      <c r="R60" s="687">
        <v>3.0859999999999999</v>
      </c>
      <c r="S60" s="688" t="s">
        <v>4452</v>
      </c>
      <c r="T60" s="689">
        <v>41163</v>
      </c>
      <c r="U60" s="686"/>
      <c r="W60" s="686"/>
      <c r="AI60" s="690">
        <v>1411</v>
      </c>
      <c r="AJ60" s="690" t="s">
        <v>218</v>
      </c>
      <c r="AK60" s="745" t="s">
        <v>4583</v>
      </c>
      <c r="AL60" s="690" t="s">
        <v>4584</v>
      </c>
      <c r="AM60" s="719">
        <v>40968</v>
      </c>
    </row>
    <row r="61" spans="1:39">
      <c r="A61" s="677" t="s">
        <v>143</v>
      </c>
      <c r="B61" s="677" t="s">
        <v>3908</v>
      </c>
      <c r="D61" s="677">
        <v>5</v>
      </c>
      <c r="E61" s="677">
        <v>9</v>
      </c>
      <c r="F61" s="677">
        <v>23</v>
      </c>
      <c r="H61" s="677">
        <v>1</v>
      </c>
      <c r="I61" s="677">
        <v>3</v>
      </c>
      <c r="L61" s="677">
        <v>3</v>
      </c>
      <c r="N61" s="716">
        <f t="shared" si="0"/>
        <v>44</v>
      </c>
      <c r="P61" s="686" t="s">
        <v>28</v>
      </c>
      <c r="Q61" s="686" t="s">
        <v>4445</v>
      </c>
      <c r="R61" s="687">
        <v>0.17</v>
      </c>
      <c r="S61" s="688" t="s">
        <v>4453</v>
      </c>
      <c r="T61" s="689">
        <v>41163</v>
      </c>
      <c r="U61" s="686" t="s">
        <v>4455</v>
      </c>
      <c r="W61" s="686"/>
      <c r="AI61" s="690">
        <v>1412</v>
      </c>
      <c r="AJ61" s="690" t="s">
        <v>4585</v>
      </c>
      <c r="AK61" s="745" t="s">
        <v>2983</v>
      </c>
      <c r="AL61" s="690" t="s">
        <v>2984</v>
      </c>
      <c r="AM61" s="719">
        <v>41112</v>
      </c>
    </row>
    <row r="62" spans="1:39">
      <c r="A62" s="677" t="s">
        <v>143</v>
      </c>
      <c r="B62" s="677" t="s">
        <v>3910</v>
      </c>
      <c r="D62" s="677">
        <v>18</v>
      </c>
      <c r="E62" s="677">
        <v>1</v>
      </c>
      <c r="F62" s="677">
        <v>11</v>
      </c>
      <c r="G62" s="677">
        <v>3</v>
      </c>
      <c r="N62" s="716">
        <f t="shared" si="0"/>
        <v>33</v>
      </c>
      <c r="P62" s="686" t="s">
        <v>128</v>
      </c>
      <c r="Q62" s="686" t="s">
        <v>3960</v>
      </c>
      <c r="R62" s="687">
        <v>1.59</v>
      </c>
      <c r="S62" s="688" t="s">
        <v>4454</v>
      </c>
      <c r="T62" s="689">
        <v>41163</v>
      </c>
      <c r="U62" s="686" t="s">
        <v>3931</v>
      </c>
      <c r="W62" s="686"/>
      <c r="AI62" s="690">
        <v>1413</v>
      </c>
      <c r="AJ62" s="690" t="s">
        <v>196</v>
      </c>
      <c r="AK62" s="679" t="s">
        <v>4578</v>
      </c>
      <c r="AL62" s="690" t="s">
        <v>3779</v>
      </c>
      <c r="AM62" s="719">
        <v>41112</v>
      </c>
    </row>
    <row r="63" spans="1:39">
      <c r="A63" s="677" t="s">
        <v>143</v>
      </c>
      <c r="B63" s="713" t="s">
        <v>4384</v>
      </c>
      <c r="E63" s="677">
        <v>63</v>
      </c>
      <c r="N63" s="716">
        <f t="shared" si="0"/>
        <v>63</v>
      </c>
      <c r="P63" s="686" t="s">
        <v>30</v>
      </c>
      <c r="Q63" s="686" t="s">
        <v>3945</v>
      </c>
      <c r="R63" s="687">
        <v>8.16</v>
      </c>
      <c r="S63" s="688" t="s">
        <v>4456</v>
      </c>
      <c r="T63" s="689">
        <v>41163</v>
      </c>
      <c r="U63" s="686"/>
      <c r="W63" s="686"/>
      <c r="AI63" s="690">
        <v>1414</v>
      </c>
      <c r="AJ63" s="690" t="s">
        <v>137</v>
      </c>
      <c r="AK63" s="679" t="s">
        <v>4586</v>
      </c>
      <c r="AL63" s="690" t="s">
        <v>4587</v>
      </c>
      <c r="AM63" s="719">
        <v>40963</v>
      </c>
    </row>
    <row r="64" spans="1:39">
      <c r="A64" s="677" t="s">
        <v>143</v>
      </c>
      <c r="B64" s="678" t="s">
        <v>3911</v>
      </c>
      <c r="D64" s="677">
        <v>8</v>
      </c>
      <c r="E64" s="677">
        <v>80</v>
      </c>
      <c r="F64" s="677">
        <v>21</v>
      </c>
      <c r="K64" s="677">
        <v>2</v>
      </c>
      <c r="N64" s="716">
        <f t="shared" si="0"/>
        <v>111</v>
      </c>
      <c r="P64" s="686" t="s">
        <v>128</v>
      </c>
      <c r="Q64" s="686" t="s">
        <v>3960</v>
      </c>
      <c r="R64" s="687">
        <v>3.36</v>
      </c>
      <c r="S64" s="688" t="s">
        <v>4457</v>
      </c>
      <c r="T64" s="689">
        <v>41163</v>
      </c>
      <c r="U64" s="686" t="s">
        <v>3931</v>
      </c>
      <c r="W64" s="686"/>
      <c r="AI64" s="690">
        <v>1415</v>
      </c>
      <c r="AJ64" s="690" t="s">
        <v>3815</v>
      </c>
      <c r="AK64" s="745" t="s">
        <v>4162</v>
      </c>
      <c r="AL64" s="748" t="s">
        <v>3778</v>
      </c>
      <c r="AM64" s="719">
        <v>40951</v>
      </c>
    </row>
    <row r="65" spans="1:39">
      <c r="A65" s="677" t="s">
        <v>143</v>
      </c>
      <c r="B65" s="678" t="s">
        <v>3912</v>
      </c>
      <c r="E65" s="677">
        <v>38</v>
      </c>
      <c r="K65" s="677">
        <v>24</v>
      </c>
      <c r="N65" s="716">
        <f t="shared" si="0"/>
        <v>62</v>
      </c>
      <c r="P65" s="686" t="s">
        <v>128</v>
      </c>
      <c r="Q65" s="686" t="s">
        <v>3960</v>
      </c>
      <c r="R65" s="687">
        <v>1.39</v>
      </c>
      <c r="S65" s="688" t="s">
        <v>4458</v>
      </c>
      <c r="T65" s="689">
        <v>41163</v>
      </c>
      <c r="U65" s="686"/>
      <c r="W65" s="686"/>
      <c r="AI65" s="690">
        <v>1416</v>
      </c>
      <c r="AJ65" s="690" t="s">
        <v>3772</v>
      </c>
      <c r="AK65" s="745" t="s">
        <v>4590</v>
      </c>
      <c r="AL65" s="690" t="s">
        <v>1899</v>
      </c>
      <c r="AM65" s="719">
        <v>41153</v>
      </c>
    </row>
    <row r="66" spans="1:39">
      <c r="A66" s="677" t="s">
        <v>143</v>
      </c>
      <c r="B66" s="713" t="s">
        <v>4385</v>
      </c>
      <c r="E66" s="677">
        <v>131</v>
      </c>
      <c r="G66" s="677">
        <v>5</v>
      </c>
      <c r="K66" s="677">
        <v>10</v>
      </c>
      <c r="N66" s="716">
        <f t="shared" si="0"/>
        <v>146</v>
      </c>
      <c r="P66" s="686" t="s">
        <v>114</v>
      </c>
      <c r="Q66" s="686" t="s">
        <v>4145</v>
      </c>
      <c r="R66" s="687">
        <v>1.3</v>
      </c>
      <c r="S66" s="688" t="s">
        <v>4459</v>
      </c>
      <c r="T66" s="689">
        <v>41163</v>
      </c>
      <c r="U66" s="686" t="s">
        <v>4409</v>
      </c>
      <c r="W66" s="686"/>
      <c r="AI66" s="690">
        <v>1417</v>
      </c>
      <c r="AJ66" s="690" t="s">
        <v>763</v>
      </c>
      <c r="AK66" s="750"/>
      <c r="AL66" s="690"/>
      <c r="AM66" s="719">
        <v>41170</v>
      </c>
    </row>
    <row r="67" spans="1:39">
      <c r="A67" s="677" t="s">
        <v>13</v>
      </c>
      <c r="B67" s="678" t="s">
        <v>3915</v>
      </c>
      <c r="D67" s="677">
        <v>4</v>
      </c>
      <c r="N67" s="716">
        <f t="shared" si="0"/>
        <v>4</v>
      </c>
      <c r="P67" s="686" t="s">
        <v>262</v>
      </c>
      <c r="Q67" s="686" t="s">
        <v>4460</v>
      </c>
      <c r="R67" s="687">
        <v>1.65</v>
      </c>
      <c r="S67" s="688" t="s">
        <v>4461</v>
      </c>
      <c r="T67" s="689">
        <v>41164</v>
      </c>
      <c r="U67" s="686" t="s">
        <v>4409</v>
      </c>
      <c r="W67" s="686"/>
      <c r="AI67" s="690">
        <v>1418</v>
      </c>
      <c r="AJ67" s="690" t="s">
        <v>763</v>
      </c>
      <c r="AK67" s="750"/>
      <c r="AL67" s="690"/>
      <c r="AM67" s="719">
        <v>41170</v>
      </c>
    </row>
    <row r="68" spans="1:39">
      <c r="A68" s="677" t="s">
        <v>13</v>
      </c>
      <c r="B68" s="678" t="s">
        <v>4386</v>
      </c>
      <c r="D68" s="677">
        <v>3</v>
      </c>
      <c r="G68" s="677">
        <v>1</v>
      </c>
      <c r="N68" s="716">
        <f t="shared" ref="N68:N74" si="1">SUM(C68:M68)</f>
        <v>4</v>
      </c>
      <c r="P68" s="686" t="s">
        <v>24</v>
      </c>
      <c r="Q68" s="686" t="s">
        <v>3619</v>
      </c>
      <c r="R68" s="687">
        <v>10.41</v>
      </c>
      <c r="S68" s="688" t="s">
        <v>4462</v>
      </c>
      <c r="T68" s="689">
        <v>41164</v>
      </c>
      <c r="U68" s="686" t="s">
        <v>3936</v>
      </c>
      <c r="W68" s="686"/>
      <c r="AI68" s="690">
        <v>1419</v>
      </c>
      <c r="AJ68" s="690" t="s">
        <v>218</v>
      </c>
      <c r="AK68" s="745" t="s">
        <v>4593</v>
      </c>
      <c r="AL68" s="690" t="s">
        <v>4594</v>
      </c>
      <c r="AM68" s="719">
        <v>41143</v>
      </c>
    </row>
    <row r="69" spans="1:39">
      <c r="A69" s="686" t="s">
        <v>13</v>
      </c>
      <c r="B69" s="713" t="s">
        <v>4387</v>
      </c>
      <c r="C69" s="686"/>
      <c r="D69" s="686"/>
      <c r="E69" s="686"/>
      <c r="F69" s="714">
        <v>15</v>
      </c>
      <c r="G69" s="677">
        <v>15</v>
      </c>
      <c r="N69" s="716">
        <f t="shared" si="1"/>
        <v>30</v>
      </c>
      <c r="P69" s="686" t="s">
        <v>130</v>
      </c>
      <c r="Q69" s="686" t="s">
        <v>4066</v>
      </c>
      <c r="R69" s="687">
        <v>0.16</v>
      </c>
      <c r="S69" s="688" t="s">
        <v>4461</v>
      </c>
      <c r="T69" s="689">
        <v>41164</v>
      </c>
      <c r="U69" s="686" t="s">
        <v>3936</v>
      </c>
      <c r="W69" s="686"/>
      <c r="AI69" s="690">
        <v>1420</v>
      </c>
      <c r="AJ69" s="690" t="s">
        <v>4263</v>
      </c>
      <c r="AK69" s="750"/>
      <c r="AL69" s="690"/>
      <c r="AM69" s="719">
        <v>41145</v>
      </c>
    </row>
    <row r="70" spans="1:39">
      <c r="A70" s="686" t="s">
        <v>13</v>
      </c>
      <c r="B70" s="713" t="s">
        <v>4388</v>
      </c>
      <c r="C70" s="686"/>
      <c r="D70" s="686"/>
      <c r="E70" s="686">
        <v>50</v>
      </c>
      <c r="F70" s="714">
        <v>23</v>
      </c>
      <c r="G70" s="686">
        <v>1</v>
      </c>
      <c r="I70" s="677">
        <v>8</v>
      </c>
      <c r="N70" s="716">
        <f t="shared" si="1"/>
        <v>82</v>
      </c>
      <c r="P70" s="686" t="s">
        <v>28</v>
      </c>
      <c r="Q70" s="686" t="s">
        <v>4445</v>
      </c>
      <c r="R70" s="687">
        <v>3.18</v>
      </c>
      <c r="S70" s="688" t="s">
        <v>4463</v>
      </c>
      <c r="T70" s="689">
        <v>41164</v>
      </c>
      <c r="U70" s="686" t="s">
        <v>3936</v>
      </c>
      <c r="W70" s="686"/>
      <c r="AI70" s="690">
        <v>1421</v>
      </c>
      <c r="AJ70" s="690" t="s">
        <v>106</v>
      </c>
      <c r="AK70" s="745" t="s">
        <v>3722</v>
      </c>
      <c r="AL70" s="690" t="s">
        <v>3723</v>
      </c>
      <c r="AM70" s="719">
        <v>40974</v>
      </c>
    </row>
    <row r="71" spans="1:39">
      <c r="A71" s="677" t="s">
        <v>13</v>
      </c>
      <c r="B71" s="678" t="s">
        <v>3917</v>
      </c>
      <c r="K71" s="677">
        <v>1</v>
      </c>
      <c r="N71" s="716">
        <f t="shared" si="1"/>
        <v>1</v>
      </c>
      <c r="P71" s="686" t="s">
        <v>196</v>
      </c>
      <c r="Q71" s="686" t="s">
        <v>4464</v>
      </c>
      <c r="R71" s="687">
        <v>1.24</v>
      </c>
      <c r="S71" s="688" t="s">
        <v>4465</v>
      </c>
      <c r="T71" s="689">
        <v>41164</v>
      </c>
      <c r="U71" s="686"/>
      <c r="W71" s="686"/>
      <c r="AI71" s="690">
        <v>1422</v>
      </c>
      <c r="AJ71" s="690" t="s">
        <v>106</v>
      </c>
      <c r="AK71" s="745" t="s">
        <v>2477</v>
      </c>
      <c r="AL71" s="690" t="s">
        <v>4595</v>
      </c>
      <c r="AM71" s="719">
        <v>40985</v>
      </c>
    </row>
    <row r="72" spans="1:39">
      <c r="A72" s="686" t="s">
        <v>8</v>
      </c>
      <c r="B72" s="713" t="s">
        <v>4389</v>
      </c>
      <c r="C72" s="686"/>
      <c r="D72" s="686"/>
      <c r="E72" s="686"/>
      <c r="F72" s="714">
        <v>6</v>
      </c>
      <c r="N72" s="716">
        <f t="shared" si="1"/>
        <v>6</v>
      </c>
      <c r="P72" s="686" t="s">
        <v>28</v>
      </c>
      <c r="Q72" s="686" t="s">
        <v>4466</v>
      </c>
      <c r="R72" s="687">
        <v>3.44</v>
      </c>
      <c r="S72" s="688" t="s">
        <v>4467</v>
      </c>
      <c r="T72" s="689">
        <v>41164</v>
      </c>
      <c r="U72" s="686" t="s">
        <v>3936</v>
      </c>
      <c r="W72" s="686"/>
      <c r="AI72" s="690">
        <v>1423</v>
      </c>
      <c r="AJ72" s="690" t="s">
        <v>106</v>
      </c>
      <c r="AK72" s="745" t="s">
        <v>3715</v>
      </c>
      <c r="AL72" s="690" t="s">
        <v>2560</v>
      </c>
      <c r="AM72" s="719">
        <v>40931</v>
      </c>
    </row>
    <row r="73" spans="1:39">
      <c r="A73" s="677" t="s">
        <v>8</v>
      </c>
      <c r="B73" s="678" t="s">
        <v>3922</v>
      </c>
      <c r="E73" s="677">
        <v>40</v>
      </c>
      <c r="N73" s="716">
        <f t="shared" si="1"/>
        <v>40</v>
      </c>
      <c r="P73" s="686" t="s">
        <v>1947</v>
      </c>
      <c r="Q73" s="686" t="s">
        <v>4468</v>
      </c>
      <c r="R73" s="687">
        <v>0.36</v>
      </c>
      <c r="S73" s="688" t="s">
        <v>4469</v>
      </c>
      <c r="T73" s="689">
        <v>41165</v>
      </c>
      <c r="U73" s="686" t="s">
        <v>3936</v>
      </c>
      <c r="W73" s="686"/>
      <c r="AI73" s="690">
        <v>1424</v>
      </c>
      <c r="AJ73" s="690" t="s">
        <v>106</v>
      </c>
      <c r="AK73" s="745" t="s">
        <v>4596</v>
      </c>
      <c r="AL73" s="690" t="s">
        <v>4597</v>
      </c>
      <c r="AM73" s="719">
        <v>40967</v>
      </c>
    </row>
    <row r="74" spans="1:39">
      <c r="A74" s="677" t="s">
        <v>101</v>
      </c>
      <c r="B74" s="678" t="s">
        <v>4390</v>
      </c>
      <c r="D74" s="677">
        <v>4</v>
      </c>
      <c r="N74" s="716">
        <f t="shared" si="1"/>
        <v>4</v>
      </c>
      <c r="P74" s="686" t="s">
        <v>130</v>
      </c>
      <c r="Q74" s="686" t="s">
        <v>4066</v>
      </c>
      <c r="R74" s="687">
        <v>0.13</v>
      </c>
      <c r="S74" s="688" t="s">
        <v>4470</v>
      </c>
      <c r="T74" s="689">
        <v>41165</v>
      </c>
      <c r="U74" s="686" t="s">
        <v>3936</v>
      </c>
      <c r="W74" s="686"/>
      <c r="AI74" s="690">
        <v>1425</v>
      </c>
      <c r="AJ74" s="690" t="s">
        <v>106</v>
      </c>
      <c r="AK74" s="745" t="s">
        <v>2473</v>
      </c>
      <c r="AL74" s="690" t="s">
        <v>4598</v>
      </c>
      <c r="AM74" s="719">
        <v>40931</v>
      </c>
    </row>
    <row r="75" spans="1:39">
      <c r="N75" s="677">
        <f>SUM(N3:N74)</f>
        <v>12758</v>
      </c>
      <c r="P75" s="686" t="s">
        <v>130</v>
      </c>
      <c r="Q75" s="686" t="s">
        <v>4066</v>
      </c>
      <c r="R75" s="687">
        <v>0.17</v>
      </c>
      <c r="S75" s="688" t="s">
        <v>4471</v>
      </c>
      <c r="T75" s="689">
        <v>41165</v>
      </c>
      <c r="U75" s="686" t="s">
        <v>3936</v>
      </c>
      <c r="W75" s="686"/>
      <c r="AI75" s="690">
        <v>1426</v>
      </c>
      <c r="AJ75" s="690" t="s">
        <v>106</v>
      </c>
      <c r="AK75" s="745" t="s">
        <v>2728</v>
      </c>
      <c r="AL75" s="690" t="s">
        <v>4600</v>
      </c>
      <c r="AM75" s="719">
        <v>40936</v>
      </c>
    </row>
    <row r="76" spans="1:39">
      <c r="P76" s="686" t="s">
        <v>130</v>
      </c>
      <c r="Q76" s="686" t="s">
        <v>4066</v>
      </c>
      <c r="R76" s="687">
        <v>0.34</v>
      </c>
      <c r="S76" s="688" t="s">
        <v>4472</v>
      </c>
      <c r="T76" s="689">
        <v>41165</v>
      </c>
      <c r="U76" s="686" t="s">
        <v>3957</v>
      </c>
      <c r="W76" s="686"/>
      <c r="AI76" s="690">
        <v>1427</v>
      </c>
      <c r="AJ76" s="690" t="s">
        <v>106</v>
      </c>
      <c r="AK76" s="745" t="s">
        <v>2220</v>
      </c>
      <c r="AL76" s="690" t="s">
        <v>4601</v>
      </c>
      <c r="AM76" s="719">
        <v>41113</v>
      </c>
    </row>
    <row r="77" spans="1:39">
      <c r="P77" s="686" t="s">
        <v>28</v>
      </c>
      <c r="Q77" s="686" t="s">
        <v>4473</v>
      </c>
      <c r="R77" s="687">
        <v>2.64</v>
      </c>
      <c r="S77" s="688" t="s">
        <v>4474</v>
      </c>
      <c r="T77" s="689">
        <v>41165</v>
      </c>
      <c r="U77" s="686" t="s">
        <v>3957</v>
      </c>
      <c r="W77" s="686"/>
      <c r="AI77" s="690">
        <v>1428</v>
      </c>
      <c r="AJ77" s="690" t="s">
        <v>106</v>
      </c>
      <c r="AK77" s="745" t="s">
        <v>4602</v>
      </c>
      <c r="AL77" s="690" t="s">
        <v>4603</v>
      </c>
      <c r="AM77" s="719">
        <v>41024</v>
      </c>
    </row>
    <row r="78" spans="1:39">
      <c r="P78" s="686" t="s">
        <v>28</v>
      </c>
      <c r="Q78" s="686" t="s">
        <v>4473</v>
      </c>
      <c r="R78" s="687">
        <v>3.11</v>
      </c>
      <c r="S78" s="688" t="s">
        <v>4475</v>
      </c>
      <c r="T78" s="689">
        <v>41165</v>
      </c>
      <c r="U78" s="686" t="s">
        <v>3957</v>
      </c>
      <c r="W78" s="686"/>
      <c r="AI78" s="690">
        <v>1429</v>
      </c>
      <c r="AJ78" s="690" t="s">
        <v>106</v>
      </c>
      <c r="AK78" s="745" t="s">
        <v>4604</v>
      </c>
      <c r="AL78" s="690" t="s">
        <v>4605</v>
      </c>
      <c r="AM78" s="719">
        <v>41022</v>
      </c>
    </row>
    <row r="79" spans="1:39">
      <c r="P79" s="686" t="s">
        <v>28</v>
      </c>
      <c r="Q79" s="686" t="s">
        <v>4026</v>
      </c>
      <c r="R79" s="687">
        <v>5.36</v>
      </c>
      <c r="S79" s="688" t="s">
        <v>4476</v>
      </c>
      <c r="T79" s="689">
        <v>41165</v>
      </c>
      <c r="U79" s="686" t="s">
        <v>4409</v>
      </c>
      <c r="W79" s="686"/>
      <c r="AI79" s="690">
        <v>1430</v>
      </c>
      <c r="AJ79" s="690" t="s">
        <v>106</v>
      </c>
      <c r="AK79" s="745" t="s">
        <v>4606</v>
      </c>
      <c r="AL79" s="690" t="s">
        <v>4607</v>
      </c>
      <c r="AM79" s="719">
        <v>40936</v>
      </c>
    </row>
    <row r="80" spans="1:39">
      <c r="P80" s="686" t="s">
        <v>262</v>
      </c>
      <c r="Q80" s="686" t="s">
        <v>4124</v>
      </c>
      <c r="R80" s="687">
        <v>2.8</v>
      </c>
      <c r="S80" s="688" t="s">
        <v>4477</v>
      </c>
      <c r="T80" s="689">
        <v>41166</v>
      </c>
      <c r="U80" s="686" t="s">
        <v>3936</v>
      </c>
      <c r="W80" s="686"/>
      <c r="AI80" s="690">
        <v>1431</v>
      </c>
      <c r="AJ80" s="690" t="s">
        <v>106</v>
      </c>
      <c r="AK80" s="745" t="s">
        <v>4608</v>
      </c>
      <c r="AL80" s="690" t="s">
        <v>4609</v>
      </c>
      <c r="AM80" s="719">
        <v>41129</v>
      </c>
    </row>
    <row r="81" spans="16:39">
      <c r="P81" s="686" t="s">
        <v>130</v>
      </c>
      <c r="Q81" s="686" t="s">
        <v>4066</v>
      </c>
      <c r="R81" s="687">
        <v>0.03</v>
      </c>
      <c r="S81" s="688" t="s">
        <v>4478</v>
      </c>
      <c r="T81" s="689">
        <v>41166</v>
      </c>
      <c r="U81" s="686" t="s">
        <v>3957</v>
      </c>
      <c r="W81" s="686"/>
      <c r="AI81" s="690">
        <v>1432</v>
      </c>
      <c r="AJ81" s="690" t="s">
        <v>106</v>
      </c>
      <c r="AK81" s="745" t="s">
        <v>4610</v>
      </c>
      <c r="AL81" s="690" t="s">
        <v>4611</v>
      </c>
      <c r="AM81" s="719">
        <v>40952</v>
      </c>
    </row>
    <row r="82" spans="16:39">
      <c r="P82" s="686" t="s">
        <v>28</v>
      </c>
      <c r="Q82" s="686" t="s">
        <v>4473</v>
      </c>
      <c r="R82" s="687">
        <v>0.22</v>
      </c>
      <c r="S82" s="688" t="s">
        <v>4479</v>
      </c>
      <c r="T82" s="689">
        <v>41166</v>
      </c>
      <c r="U82" s="686"/>
      <c r="W82" s="686"/>
      <c r="AI82" s="690">
        <v>1433</v>
      </c>
      <c r="AJ82" s="690" t="s">
        <v>106</v>
      </c>
      <c r="AK82" s="745" t="s">
        <v>4596</v>
      </c>
      <c r="AL82" s="690" t="s">
        <v>4597</v>
      </c>
      <c r="AM82" s="719">
        <v>40952</v>
      </c>
    </row>
    <row r="83" spans="16:39">
      <c r="P83" s="686" t="s">
        <v>128</v>
      </c>
      <c r="Q83" s="686" t="s">
        <v>3960</v>
      </c>
      <c r="R83" s="687">
        <v>4.03</v>
      </c>
      <c r="S83" s="688" t="s">
        <v>4480</v>
      </c>
      <c r="T83" s="689">
        <v>41166</v>
      </c>
      <c r="U83" s="686" t="s">
        <v>3931</v>
      </c>
      <c r="W83" s="686"/>
      <c r="AI83" s="690">
        <v>1434</v>
      </c>
      <c r="AJ83" s="690" t="s">
        <v>106</v>
      </c>
      <c r="AK83" s="745" t="s">
        <v>4612</v>
      </c>
      <c r="AL83" s="690" t="s">
        <v>4613</v>
      </c>
      <c r="AM83" s="719">
        <v>41127</v>
      </c>
    </row>
    <row r="84" spans="16:39">
      <c r="P84" s="686" t="s">
        <v>128</v>
      </c>
      <c r="Q84" s="686" t="s">
        <v>3960</v>
      </c>
      <c r="R84" s="687">
        <v>1.5</v>
      </c>
      <c r="S84" s="688" t="s">
        <v>4481</v>
      </c>
      <c r="T84" s="689">
        <v>41166</v>
      </c>
      <c r="U84" s="686" t="s">
        <v>3931</v>
      </c>
      <c r="W84" s="686"/>
      <c r="AI84" s="690">
        <v>1435</v>
      </c>
      <c r="AJ84" s="690" t="s">
        <v>106</v>
      </c>
      <c r="AK84" s="745" t="s">
        <v>4602</v>
      </c>
      <c r="AL84" s="690" t="s">
        <v>4603</v>
      </c>
      <c r="AM84" s="719">
        <v>40952</v>
      </c>
    </row>
    <row r="85" spans="16:39">
      <c r="P85" s="686" t="s">
        <v>128</v>
      </c>
      <c r="Q85" s="686" t="s">
        <v>3960</v>
      </c>
      <c r="R85" s="687">
        <v>2.94</v>
      </c>
      <c r="S85" s="688" t="s">
        <v>4482</v>
      </c>
      <c r="T85" s="689">
        <v>41166</v>
      </c>
      <c r="U85" s="686" t="s">
        <v>3931</v>
      </c>
      <c r="W85" s="686"/>
      <c r="AI85" s="690">
        <v>1436</v>
      </c>
      <c r="AJ85" s="690" t="s">
        <v>401</v>
      </c>
      <c r="AK85" s="745" t="s">
        <v>4270</v>
      </c>
      <c r="AL85" s="690" t="s">
        <v>3226</v>
      </c>
      <c r="AM85" s="719">
        <v>41094</v>
      </c>
    </row>
    <row r="86" spans="16:39">
      <c r="P86" s="686" t="s">
        <v>30</v>
      </c>
      <c r="Q86" s="686" t="s">
        <v>4483</v>
      </c>
      <c r="R86" s="687">
        <v>2.42</v>
      </c>
      <c r="S86" s="688" t="s">
        <v>4484</v>
      </c>
      <c r="T86" s="689">
        <v>41166</v>
      </c>
      <c r="U86" s="686"/>
      <c r="W86" s="686"/>
      <c r="AI86" s="690">
        <v>1437</v>
      </c>
      <c r="AJ86" s="690" t="s">
        <v>2522</v>
      </c>
      <c r="AK86" s="745" t="s">
        <v>4264</v>
      </c>
      <c r="AL86" s="690" t="s">
        <v>4614</v>
      </c>
      <c r="AM86" s="719">
        <v>41024</v>
      </c>
    </row>
    <row r="87" spans="16:39">
      <c r="P87" s="686" t="s">
        <v>28</v>
      </c>
      <c r="Q87" s="686" t="s">
        <v>4445</v>
      </c>
      <c r="R87" s="687">
        <v>4.33</v>
      </c>
      <c r="S87" s="688" t="s">
        <v>4485</v>
      </c>
      <c r="T87" s="689">
        <v>41166</v>
      </c>
      <c r="U87" s="686"/>
      <c r="W87" s="686"/>
      <c r="AI87" s="690">
        <v>1438</v>
      </c>
      <c r="AJ87" s="690" t="s">
        <v>1743</v>
      </c>
      <c r="AK87" s="745" t="s">
        <v>4615</v>
      </c>
      <c r="AL87" s="690" t="s">
        <v>4616</v>
      </c>
      <c r="AM87" s="719">
        <v>40896</v>
      </c>
    </row>
    <row r="88" spans="16:39">
      <c r="P88" s="686" t="s">
        <v>30</v>
      </c>
      <c r="Q88" s="686" t="s">
        <v>3945</v>
      </c>
      <c r="R88" s="687">
        <v>3.56</v>
      </c>
      <c r="S88" s="688" t="s">
        <v>4486</v>
      </c>
      <c r="T88" s="689">
        <v>41166</v>
      </c>
      <c r="U88" s="686"/>
      <c r="W88" s="686"/>
      <c r="AI88" s="690">
        <v>1439</v>
      </c>
      <c r="AJ88" s="690" t="s">
        <v>1743</v>
      </c>
      <c r="AK88" s="745" t="s">
        <v>4615</v>
      </c>
      <c r="AL88" s="690" t="s">
        <v>4616</v>
      </c>
      <c r="AM88" s="719">
        <v>41244</v>
      </c>
    </row>
    <row r="89" spans="16:39">
      <c r="P89" s="686" t="s">
        <v>838</v>
      </c>
      <c r="Q89" s="686" t="s">
        <v>4140</v>
      </c>
      <c r="R89" s="687">
        <v>3.23</v>
      </c>
      <c r="S89" s="688" t="s">
        <v>4487</v>
      </c>
      <c r="T89" s="689">
        <v>41166</v>
      </c>
      <c r="U89" s="686"/>
      <c r="W89" s="686"/>
      <c r="AI89" s="690">
        <v>1440</v>
      </c>
      <c r="AJ89" s="690" t="s">
        <v>1743</v>
      </c>
      <c r="AK89" s="745" t="s">
        <v>4615</v>
      </c>
      <c r="AL89" s="690" t="s">
        <v>4616</v>
      </c>
      <c r="AM89" s="749">
        <v>40787</v>
      </c>
    </row>
    <row r="90" spans="16:39">
      <c r="P90" s="686" t="s">
        <v>30</v>
      </c>
      <c r="Q90" s="686" t="s">
        <v>3945</v>
      </c>
      <c r="R90" s="687">
        <v>0.77</v>
      </c>
      <c r="S90" s="688" t="s">
        <v>4488</v>
      </c>
      <c r="T90" s="689">
        <v>41166</v>
      </c>
      <c r="U90" s="686" t="s">
        <v>3957</v>
      </c>
      <c r="W90" s="686"/>
      <c r="AI90" s="690">
        <v>1441</v>
      </c>
      <c r="AJ90" s="690" t="s">
        <v>1743</v>
      </c>
      <c r="AK90" s="745" t="s">
        <v>4617</v>
      </c>
      <c r="AL90" s="690" t="s">
        <v>4618</v>
      </c>
      <c r="AM90" s="719">
        <v>40980</v>
      </c>
    </row>
    <row r="91" spans="16:39">
      <c r="P91" s="686" t="s">
        <v>28</v>
      </c>
      <c r="Q91" s="686" t="s">
        <v>4048</v>
      </c>
      <c r="R91" s="687">
        <v>0.76</v>
      </c>
      <c r="S91" s="688" t="s">
        <v>4489</v>
      </c>
      <c r="T91" s="689">
        <v>41167</v>
      </c>
      <c r="U91" s="686"/>
      <c r="W91" s="686"/>
      <c r="AI91" s="690">
        <v>1442</v>
      </c>
      <c r="AJ91" s="690" t="s">
        <v>1743</v>
      </c>
      <c r="AK91" s="745" t="s">
        <v>4615</v>
      </c>
      <c r="AL91" s="690" t="s">
        <v>4616</v>
      </c>
      <c r="AM91" s="719">
        <v>40977</v>
      </c>
    </row>
    <row r="92" spans="16:39">
      <c r="P92" s="686" t="s">
        <v>28</v>
      </c>
      <c r="Q92" s="686" t="s">
        <v>4017</v>
      </c>
      <c r="R92" s="687">
        <v>2.44</v>
      </c>
      <c r="S92" s="688" t="s">
        <v>4490</v>
      </c>
      <c r="T92" s="689">
        <v>41167</v>
      </c>
      <c r="U92" s="686"/>
      <c r="W92" s="686"/>
      <c r="AI92" s="690">
        <v>1443</v>
      </c>
      <c r="AJ92" s="690" t="s">
        <v>106</v>
      </c>
      <c r="AK92" s="745" t="s">
        <v>4619</v>
      </c>
      <c r="AL92" s="690" t="s">
        <v>4620</v>
      </c>
      <c r="AM92" s="719">
        <v>40976</v>
      </c>
    </row>
    <row r="93" spans="16:39">
      <c r="P93" s="686" t="s">
        <v>28</v>
      </c>
      <c r="Q93" s="686" t="s">
        <v>4012</v>
      </c>
      <c r="R93" s="687">
        <v>0.77</v>
      </c>
      <c r="S93" s="688" t="s">
        <v>4491</v>
      </c>
      <c r="T93" s="689">
        <v>41169</v>
      </c>
      <c r="U93" s="686" t="s">
        <v>3931</v>
      </c>
      <c r="W93" s="686"/>
      <c r="AI93" s="690">
        <v>1444</v>
      </c>
      <c r="AJ93" s="690" t="s">
        <v>101</v>
      </c>
      <c r="AK93" s="745" t="s">
        <v>4621</v>
      </c>
      <c r="AL93" s="690" t="s">
        <v>4622</v>
      </c>
      <c r="AM93" s="719">
        <v>41009</v>
      </c>
    </row>
    <row r="94" spans="16:39">
      <c r="P94" s="686" t="s">
        <v>128</v>
      </c>
      <c r="Q94" s="686" t="s">
        <v>3960</v>
      </c>
      <c r="R94" s="687">
        <v>1.3</v>
      </c>
      <c r="S94" s="688" t="s">
        <v>4492</v>
      </c>
      <c r="T94" s="689">
        <v>41169</v>
      </c>
      <c r="U94" s="686"/>
      <c r="W94" s="686"/>
      <c r="AI94" s="690">
        <v>1445</v>
      </c>
      <c r="AJ94" s="690" t="s">
        <v>8</v>
      </c>
      <c r="AK94" s="745" t="s">
        <v>4623</v>
      </c>
      <c r="AL94" s="690" t="s">
        <v>4624</v>
      </c>
      <c r="AM94" s="719">
        <v>41009</v>
      </c>
    </row>
    <row r="95" spans="16:39">
      <c r="P95" s="686" t="s">
        <v>30</v>
      </c>
      <c r="Q95" s="686" t="s">
        <v>3945</v>
      </c>
      <c r="R95" s="687">
        <v>2.61</v>
      </c>
      <c r="S95" s="688" t="s">
        <v>3610</v>
      </c>
      <c r="T95" s="689">
        <v>41169</v>
      </c>
      <c r="U95" s="686"/>
      <c r="W95" s="686"/>
      <c r="AI95" s="690">
        <v>1446</v>
      </c>
      <c r="AJ95" s="690" t="s">
        <v>106</v>
      </c>
      <c r="AK95" s="745" t="s">
        <v>3716</v>
      </c>
      <c r="AL95" s="690" t="s">
        <v>3717</v>
      </c>
      <c r="AM95" s="719">
        <v>40936</v>
      </c>
    </row>
    <row r="96" spans="16:39">
      <c r="P96" s="686" t="s">
        <v>171</v>
      </c>
      <c r="Q96" s="686" t="s">
        <v>4097</v>
      </c>
      <c r="R96" s="687">
        <v>3.22</v>
      </c>
      <c r="S96" s="688" t="s">
        <v>4493</v>
      </c>
      <c r="T96" s="689">
        <v>41170</v>
      </c>
      <c r="U96" s="686"/>
      <c r="W96" s="686"/>
      <c r="AI96" s="690">
        <v>1447</v>
      </c>
      <c r="AJ96" s="690" t="s">
        <v>106</v>
      </c>
      <c r="AK96" s="745" t="s">
        <v>4596</v>
      </c>
      <c r="AL96" s="690" t="s">
        <v>4597</v>
      </c>
      <c r="AM96" s="719">
        <v>40936</v>
      </c>
    </row>
    <row r="97" spans="16:39">
      <c r="P97" s="686" t="s">
        <v>28</v>
      </c>
      <c r="Q97" s="686" t="s">
        <v>4031</v>
      </c>
      <c r="R97" s="687">
        <v>0.28999999999999998</v>
      </c>
      <c r="S97" s="688" t="s">
        <v>4494</v>
      </c>
      <c r="T97" s="689">
        <v>41170</v>
      </c>
      <c r="U97" s="686" t="s">
        <v>3957</v>
      </c>
      <c r="W97" s="686"/>
      <c r="AI97" s="690">
        <v>1448</v>
      </c>
      <c r="AJ97" s="690" t="s">
        <v>106</v>
      </c>
      <c r="AK97" s="745" t="s">
        <v>1814</v>
      </c>
      <c r="AL97" s="690" t="s">
        <v>4625</v>
      </c>
      <c r="AM97" s="749">
        <v>40787</v>
      </c>
    </row>
    <row r="98" spans="16:39">
      <c r="P98" s="686" t="s">
        <v>137</v>
      </c>
      <c r="Q98" s="686" t="s">
        <v>4495</v>
      </c>
      <c r="R98" s="687">
        <v>6.2</v>
      </c>
      <c r="S98" s="688" t="s">
        <v>4496</v>
      </c>
      <c r="T98" s="720" t="s">
        <v>4497</v>
      </c>
      <c r="U98" s="686" t="s">
        <v>4409</v>
      </c>
      <c r="W98" s="686"/>
      <c r="AI98" s="690">
        <v>1449</v>
      </c>
      <c r="AJ98" s="690" t="s">
        <v>106</v>
      </c>
      <c r="AK98" s="745" t="s">
        <v>3033</v>
      </c>
      <c r="AL98" s="690" t="s">
        <v>4626</v>
      </c>
      <c r="AM98" s="719">
        <v>40980</v>
      </c>
    </row>
    <row r="99" spans="16:39">
      <c r="P99" s="686" t="s">
        <v>137</v>
      </c>
      <c r="Q99" s="686" t="s">
        <v>4495</v>
      </c>
      <c r="R99" s="687">
        <v>1.27</v>
      </c>
      <c r="S99" s="688" t="s">
        <v>4496</v>
      </c>
      <c r="T99" s="689">
        <v>41170</v>
      </c>
      <c r="U99" s="686"/>
      <c r="W99" s="686"/>
      <c r="AI99" s="690">
        <v>1450</v>
      </c>
      <c r="AJ99" s="690" t="s">
        <v>106</v>
      </c>
      <c r="AK99" s="745" t="s">
        <v>3033</v>
      </c>
      <c r="AL99" s="690" t="s">
        <v>4626</v>
      </c>
      <c r="AM99" s="719">
        <v>40981</v>
      </c>
    </row>
    <row r="100" spans="16:39">
      <c r="P100" s="686" t="s">
        <v>28</v>
      </c>
      <c r="Q100" s="686" t="s">
        <v>4498</v>
      </c>
      <c r="R100" s="687">
        <v>2.71</v>
      </c>
      <c r="S100" s="688" t="s">
        <v>4499</v>
      </c>
      <c r="T100" s="689">
        <v>41171</v>
      </c>
      <c r="U100" s="686"/>
      <c r="W100" s="686"/>
      <c r="AI100" s="690">
        <v>1451</v>
      </c>
      <c r="AJ100" s="690" t="s">
        <v>171</v>
      </c>
      <c r="AK100" s="745" t="s">
        <v>4627</v>
      </c>
      <c r="AL100" s="690" t="s">
        <v>1430</v>
      </c>
      <c r="AM100" s="719">
        <v>41169</v>
      </c>
    </row>
    <row r="101" spans="16:39">
      <c r="P101" s="686" t="s">
        <v>28</v>
      </c>
      <c r="Q101" s="686" t="s">
        <v>4498</v>
      </c>
      <c r="R101" s="687">
        <v>1.02</v>
      </c>
      <c r="S101" s="688" t="s">
        <v>4500</v>
      </c>
      <c r="T101" s="689">
        <v>41171</v>
      </c>
      <c r="U101" s="686"/>
      <c r="W101" s="686"/>
      <c r="AI101" s="690">
        <v>1452</v>
      </c>
      <c r="AJ101" s="690" t="s">
        <v>6</v>
      </c>
      <c r="AK101" s="745" t="s">
        <v>2016</v>
      </c>
      <c r="AL101" s="690" t="s">
        <v>2017</v>
      </c>
      <c r="AM101" s="719">
        <v>41170</v>
      </c>
    </row>
    <row r="102" spans="16:39">
      <c r="P102" s="686" t="s">
        <v>28</v>
      </c>
      <c r="Q102" s="686" t="s">
        <v>4498</v>
      </c>
      <c r="R102" s="687">
        <v>3.2</v>
      </c>
      <c r="S102" s="688" t="s">
        <v>4501</v>
      </c>
      <c r="T102" s="689">
        <v>41171</v>
      </c>
      <c r="U102" s="686"/>
      <c r="W102" s="686"/>
      <c r="AI102" s="690">
        <v>1453</v>
      </c>
      <c r="AJ102" s="690" t="s">
        <v>6</v>
      </c>
      <c r="AK102" s="745" t="s">
        <v>4629</v>
      </c>
      <c r="AL102" s="690" t="s">
        <v>4630</v>
      </c>
      <c r="AM102" s="719">
        <v>41162</v>
      </c>
    </row>
    <row r="103" spans="16:39">
      <c r="P103" s="686" t="s">
        <v>28</v>
      </c>
      <c r="Q103" s="686" t="s">
        <v>4498</v>
      </c>
      <c r="R103" s="687">
        <v>1.42</v>
      </c>
      <c r="S103" s="688" t="s">
        <v>4502</v>
      </c>
      <c r="T103" s="689">
        <v>41171</v>
      </c>
      <c r="U103" s="686"/>
      <c r="W103" s="686"/>
      <c r="AI103" s="690">
        <v>1454</v>
      </c>
      <c r="AJ103" s="690" t="s">
        <v>20</v>
      </c>
      <c r="AK103" s="745" t="s">
        <v>1547</v>
      </c>
      <c r="AL103" s="690" t="s">
        <v>1548</v>
      </c>
      <c r="AM103" s="719">
        <v>40956</v>
      </c>
    </row>
    <row r="104" spans="16:39">
      <c r="P104" s="686" t="s">
        <v>28</v>
      </c>
      <c r="Q104" s="686" t="s">
        <v>4498</v>
      </c>
      <c r="R104" s="687">
        <v>2.4</v>
      </c>
      <c r="S104" s="688" t="s">
        <v>4503</v>
      </c>
      <c r="T104" s="689">
        <v>41172</v>
      </c>
      <c r="U104" s="686"/>
      <c r="W104" s="686"/>
      <c r="AI104" s="690">
        <v>1455</v>
      </c>
      <c r="AJ104" s="690" t="s">
        <v>143</v>
      </c>
      <c r="AK104" s="745" t="s">
        <v>4631</v>
      </c>
      <c r="AL104" s="690" t="s">
        <v>4632</v>
      </c>
      <c r="AM104" s="719">
        <v>41155</v>
      </c>
    </row>
    <row r="105" spans="16:39">
      <c r="P105" s="686" t="s">
        <v>171</v>
      </c>
      <c r="Q105" s="686" t="s">
        <v>4097</v>
      </c>
      <c r="R105" s="687">
        <v>5.62</v>
      </c>
      <c r="S105" s="688" t="s">
        <v>4504</v>
      </c>
      <c r="T105" s="689">
        <v>41172</v>
      </c>
      <c r="U105" s="686"/>
      <c r="W105" s="686"/>
      <c r="AI105" s="690">
        <v>1456</v>
      </c>
      <c r="AJ105" s="690" t="s">
        <v>143</v>
      </c>
      <c r="AK105" s="745" t="s">
        <v>4634</v>
      </c>
      <c r="AL105" s="690" t="s">
        <v>1091</v>
      </c>
      <c r="AM105" s="719">
        <v>41150</v>
      </c>
    </row>
    <row r="106" spans="16:39">
      <c r="P106" s="686" t="s">
        <v>262</v>
      </c>
      <c r="Q106" s="686" t="s">
        <v>4119</v>
      </c>
      <c r="R106" s="687">
        <v>1.54</v>
      </c>
      <c r="S106" s="688" t="s">
        <v>4505</v>
      </c>
      <c r="T106" s="689">
        <v>41174</v>
      </c>
      <c r="U106" s="686"/>
      <c r="W106" s="686"/>
      <c r="AI106" s="690">
        <v>1457</v>
      </c>
      <c r="AJ106" s="690" t="s">
        <v>143</v>
      </c>
      <c r="AK106" s="745" t="s">
        <v>4635</v>
      </c>
      <c r="AL106" s="690" t="s">
        <v>4680</v>
      </c>
      <c r="AM106" s="719">
        <v>41159</v>
      </c>
    </row>
    <row r="107" spans="16:39">
      <c r="P107" s="686" t="s">
        <v>262</v>
      </c>
      <c r="Q107" s="686" t="s">
        <v>4124</v>
      </c>
      <c r="R107" s="687">
        <v>2.72</v>
      </c>
      <c r="S107" s="688" t="s">
        <v>4506</v>
      </c>
      <c r="T107" s="689">
        <v>41174</v>
      </c>
      <c r="U107" s="686"/>
      <c r="W107" s="686"/>
      <c r="AI107" s="690">
        <v>1458</v>
      </c>
      <c r="AJ107" s="690" t="s">
        <v>143</v>
      </c>
      <c r="AK107" s="745" t="s">
        <v>4637</v>
      </c>
      <c r="AL107" s="690" t="s">
        <v>4681</v>
      </c>
      <c r="AM107" s="719">
        <v>41159</v>
      </c>
    </row>
    <row r="108" spans="16:39">
      <c r="P108" s="686" t="s">
        <v>764</v>
      </c>
      <c r="Q108" s="686" t="s">
        <v>4158</v>
      </c>
      <c r="R108" s="687">
        <v>0.5</v>
      </c>
      <c r="S108" s="688" t="s">
        <v>4507</v>
      </c>
      <c r="T108" s="689">
        <v>41174</v>
      </c>
      <c r="U108" s="686"/>
      <c r="W108" s="686"/>
      <c r="AI108" s="690">
        <v>1459</v>
      </c>
      <c r="AJ108" s="690" t="s">
        <v>262</v>
      </c>
      <c r="AK108" s="745" t="s">
        <v>1417</v>
      </c>
      <c r="AL108" s="690" t="s">
        <v>4639</v>
      </c>
      <c r="AM108" s="719">
        <v>41155</v>
      </c>
    </row>
    <row r="109" spans="16:39">
      <c r="P109" s="686" t="s">
        <v>285</v>
      </c>
      <c r="Q109" s="686" t="s">
        <v>4131</v>
      </c>
      <c r="R109" s="687">
        <v>1.97</v>
      </c>
      <c r="S109" s="688" t="s">
        <v>4508</v>
      </c>
      <c r="T109" s="689">
        <v>41176</v>
      </c>
      <c r="U109" s="686"/>
      <c r="W109" s="686"/>
      <c r="AI109" s="690">
        <v>1460</v>
      </c>
      <c r="AJ109" s="690" t="s">
        <v>4640</v>
      </c>
      <c r="AK109" s="745" t="s">
        <v>4641</v>
      </c>
      <c r="AL109" s="690" t="s">
        <v>4642</v>
      </c>
      <c r="AM109" s="719">
        <v>41103</v>
      </c>
    </row>
    <row r="110" spans="16:39">
      <c r="P110" s="686" t="s">
        <v>171</v>
      </c>
      <c r="Q110" s="686" t="s">
        <v>4097</v>
      </c>
      <c r="R110" s="687">
        <v>0.67</v>
      </c>
      <c r="S110" s="688" t="s">
        <v>4509</v>
      </c>
      <c r="T110" s="689">
        <v>41176</v>
      </c>
      <c r="U110" s="686"/>
      <c r="W110" s="686"/>
      <c r="AI110" s="690">
        <v>1461</v>
      </c>
      <c r="AJ110" s="690" t="s">
        <v>4644</v>
      </c>
      <c r="AK110" s="745" t="s">
        <v>4645</v>
      </c>
      <c r="AL110" s="690" t="s">
        <v>4646</v>
      </c>
      <c r="AM110" s="719">
        <v>41106</v>
      </c>
    </row>
    <row r="111" spans="16:39">
      <c r="P111" s="686" t="s">
        <v>30</v>
      </c>
      <c r="Q111" s="686" t="s">
        <v>3945</v>
      </c>
      <c r="R111" s="687">
        <v>0.56999999999999995</v>
      </c>
      <c r="S111" s="688" t="s">
        <v>4510</v>
      </c>
      <c r="T111" s="689">
        <v>41176</v>
      </c>
      <c r="U111" s="686"/>
      <c r="W111" s="686"/>
      <c r="AI111" s="690">
        <v>1462</v>
      </c>
      <c r="AJ111" s="690" t="s">
        <v>4647</v>
      </c>
      <c r="AK111" s="745" t="s">
        <v>2009</v>
      </c>
      <c r="AL111" s="690" t="s">
        <v>4648</v>
      </c>
      <c r="AM111" s="719">
        <v>40923</v>
      </c>
    </row>
    <row r="112" spans="16:39">
      <c r="P112" s="686" t="s">
        <v>114</v>
      </c>
      <c r="Q112" s="686" t="s">
        <v>4145</v>
      </c>
      <c r="R112" s="687">
        <v>0.35</v>
      </c>
      <c r="S112" s="688" t="s">
        <v>4511</v>
      </c>
      <c r="T112" s="689">
        <v>41176</v>
      </c>
      <c r="U112" s="686"/>
      <c r="W112" s="686"/>
      <c r="AI112" s="690">
        <v>1463</v>
      </c>
      <c r="AJ112" s="690" t="s">
        <v>249</v>
      </c>
      <c r="AK112" s="745" t="s">
        <v>4650</v>
      </c>
      <c r="AL112" s="690" t="s">
        <v>1124</v>
      </c>
      <c r="AM112" s="719">
        <v>40924</v>
      </c>
    </row>
    <row r="113" spans="16:39">
      <c r="P113" s="686" t="s">
        <v>30</v>
      </c>
      <c r="Q113" s="686" t="s">
        <v>3945</v>
      </c>
      <c r="R113" s="687">
        <v>0.53</v>
      </c>
      <c r="S113" s="688" t="s">
        <v>4512</v>
      </c>
      <c r="T113" s="689">
        <v>41176</v>
      </c>
      <c r="U113" s="686"/>
      <c r="W113" s="686"/>
      <c r="AI113" s="690">
        <v>1464</v>
      </c>
      <c r="AJ113" s="690" t="s">
        <v>6</v>
      </c>
      <c r="AK113" s="745" t="s">
        <v>4629</v>
      </c>
      <c r="AL113" s="690" t="s">
        <v>4630</v>
      </c>
      <c r="AM113" s="719">
        <v>40887</v>
      </c>
    </row>
    <row r="114" spans="16:39">
      <c r="P114" s="686" t="s">
        <v>175</v>
      </c>
      <c r="Q114" s="686" t="s">
        <v>4513</v>
      </c>
      <c r="R114" s="687">
        <v>0.08</v>
      </c>
      <c r="S114" s="688" t="s">
        <v>4514</v>
      </c>
      <c r="T114" s="689">
        <v>41176</v>
      </c>
      <c r="U114" s="686"/>
      <c r="W114" s="686"/>
      <c r="AI114" s="690">
        <v>1465</v>
      </c>
      <c r="AJ114" s="690" t="s">
        <v>249</v>
      </c>
      <c r="AK114" s="745" t="s">
        <v>4651</v>
      </c>
      <c r="AL114" s="690" t="s">
        <v>4652</v>
      </c>
      <c r="AM114" s="719">
        <v>40969</v>
      </c>
    </row>
    <row r="115" spans="16:39">
      <c r="P115" s="686" t="s">
        <v>175</v>
      </c>
      <c r="Q115" s="686" t="s">
        <v>4513</v>
      </c>
      <c r="R115" s="687">
        <v>0.27</v>
      </c>
      <c r="S115" s="688" t="s">
        <v>4515</v>
      </c>
      <c r="T115" s="689">
        <v>41176</v>
      </c>
      <c r="U115" s="686"/>
      <c r="W115" s="686"/>
      <c r="AI115" s="690">
        <v>1466</v>
      </c>
      <c r="AJ115" s="690" t="s">
        <v>158</v>
      </c>
      <c r="AK115" s="745" t="s">
        <v>4653</v>
      </c>
      <c r="AL115" s="690" t="s">
        <v>1124</v>
      </c>
      <c r="AM115" s="719">
        <v>41244</v>
      </c>
    </row>
    <row r="116" spans="16:39">
      <c r="P116" s="686" t="s">
        <v>137</v>
      </c>
      <c r="Q116" s="686" t="s">
        <v>1669</v>
      </c>
      <c r="R116" s="687">
        <v>0.41</v>
      </c>
      <c r="S116" s="688" t="s">
        <v>4516</v>
      </c>
      <c r="T116" s="689">
        <v>41177</v>
      </c>
      <c r="U116" s="686"/>
      <c r="W116" s="686"/>
      <c r="AI116" s="690">
        <v>1467</v>
      </c>
      <c r="AJ116" s="690" t="s">
        <v>1753</v>
      </c>
      <c r="AK116" s="745" t="s">
        <v>4655</v>
      </c>
      <c r="AL116" s="690" t="s">
        <v>1124</v>
      </c>
      <c r="AM116" s="719">
        <v>41103</v>
      </c>
    </row>
    <row r="117" spans="16:39">
      <c r="P117" s="686" t="s">
        <v>764</v>
      </c>
      <c r="Q117" s="686" t="s">
        <v>4440</v>
      </c>
      <c r="R117" s="687">
        <v>1.5</v>
      </c>
      <c r="S117" s="688" t="s">
        <v>4441</v>
      </c>
      <c r="T117" s="689">
        <v>41179</v>
      </c>
      <c r="U117" s="686"/>
      <c r="W117" s="686"/>
      <c r="AI117" s="690">
        <v>1468</v>
      </c>
      <c r="AJ117" s="690" t="s">
        <v>196</v>
      </c>
      <c r="AK117" s="745" t="s">
        <v>4656</v>
      </c>
      <c r="AL117" s="690" t="s">
        <v>4657</v>
      </c>
      <c r="AM117" s="719">
        <v>40920</v>
      </c>
    </row>
    <row r="118" spans="16:39">
      <c r="P118" s="686" t="s">
        <v>130</v>
      </c>
      <c r="Q118" s="686" t="s">
        <v>4066</v>
      </c>
      <c r="R118" s="687">
        <v>0.24</v>
      </c>
      <c r="S118" s="688" t="s">
        <v>4517</v>
      </c>
      <c r="T118" s="689">
        <v>41179</v>
      </c>
      <c r="U118" s="686"/>
      <c r="W118" s="686"/>
      <c r="AI118" s="690">
        <v>1469</v>
      </c>
      <c r="AJ118" s="690" t="s">
        <v>218</v>
      </c>
      <c r="AK118" s="745" t="s">
        <v>4659</v>
      </c>
      <c r="AL118" s="690" t="s">
        <v>4660</v>
      </c>
      <c r="AM118" s="719">
        <v>40794</v>
      </c>
    </row>
    <row r="119" spans="16:39">
      <c r="P119" s="686" t="s">
        <v>28</v>
      </c>
      <c r="Q119" s="686" t="s">
        <v>4445</v>
      </c>
      <c r="R119" s="687">
        <v>3.21</v>
      </c>
      <c r="S119" s="688" t="s">
        <v>4518</v>
      </c>
      <c r="T119" s="689">
        <v>41179</v>
      </c>
      <c r="U119" s="686"/>
      <c r="W119" s="686"/>
      <c r="AI119" s="690">
        <v>1470</v>
      </c>
      <c r="AJ119" s="690" t="s">
        <v>28</v>
      </c>
      <c r="AK119" s="745" t="s">
        <v>4661</v>
      </c>
      <c r="AL119" s="690" t="s">
        <v>1304</v>
      </c>
      <c r="AM119" s="749">
        <v>40756</v>
      </c>
    </row>
    <row r="120" spans="16:39">
      <c r="P120" s="686" t="s">
        <v>128</v>
      </c>
      <c r="Q120" s="686" t="s">
        <v>3981</v>
      </c>
      <c r="R120" s="687">
        <v>7.56</v>
      </c>
      <c r="S120" s="688" t="s">
        <v>4519</v>
      </c>
      <c r="T120" s="689">
        <v>41179</v>
      </c>
      <c r="U120" s="686"/>
      <c r="W120" s="686"/>
      <c r="AI120" s="690">
        <v>1471</v>
      </c>
      <c r="AJ120" s="690" t="s">
        <v>199</v>
      </c>
      <c r="AK120" s="745" t="s">
        <v>4662</v>
      </c>
      <c r="AL120" s="690" t="s">
        <v>1124</v>
      </c>
      <c r="AM120" s="719">
        <v>40955</v>
      </c>
    </row>
    <row r="121" spans="16:39">
      <c r="P121" s="686" t="s">
        <v>28</v>
      </c>
      <c r="Q121" s="686" t="s">
        <v>4445</v>
      </c>
      <c r="R121" s="687">
        <v>3.48</v>
      </c>
      <c r="S121" s="688" t="s">
        <v>4520</v>
      </c>
      <c r="T121" s="689">
        <v>41179</v>
      </c>
      <c r="U121" s="686"/>
      <c r="W121" s="686"/>
      <c r="AI121" s="690">
        <v>1472</v>
      </c>
      <c r="AJ121" s="690" t="s">
        <v>137</v>
      </c>
      <c r="AK121" s="745" t="s">
        <v>4663</v>
      </c>
      <c r="AL121" s="690" t="s">
        <v>4664</v>
      </c>
      <c r="AM121" s="719">
        <v>41132</v>
      </c>
    </row>
    <row r="122" spans="16:39">
      <c r="P122" s="686" t="s">
        <v>137</v>
      </c>
      <c r="Q122" s="686" t="s">
        <v>2594</v>
      </c>
      <c r="R122" s="687">
        <v>0.38</v>
      </c>
      <c r="S122" s="688" t="s">
        <v>4521</v>
      </c>
      <c r="T122" s="689">
        <v>41179</v>
      </c>
      <c r="U122" s="686"/>
      <c r="W122" s="686"/>
      <c r="AI122" s="690">
        <v>1473</v>
      </c>
      <c r="AJ122" s="690" t="s">
        <v>763</v>
      </c>
      <c r="AK122" s="745"/>
      <c r="AL122" s="690"/>
      <c r="AM122" s="719">
        <v>41106</v>
      </c>
    </row>
    <row r="123" spans="16:39">
      <c r="P123" s="686" t="s">
        <v>838</v>
      </c>
      <c r="Q123" s="686" t="s">
        <v>4140</v>
      </c>
      <c r="R123" s="687">
        <v>9.25</v>
      </c>
      <c r="S123" s="688" t="s">
        <v>4522</v>
      </c>
      <c r="T123" s="689">
        <v>41180</v>
      </c>
      <c r="U123" s="686"/>
      <c r="W123" s="686"/>
      <c r="AI123" s="690">
        <v>1474</v>
      </c>
      <c r="AJ123" s="690" t="s">
        <v>30</v>
      </c>
      <c r="AK123" s="745" t="s">
        <v>2093</v>
      </c>
      <c r="AL123" s="690" t="s">
        <v>4208</v>
      </c>
      <c r="AM123" s="719">
        <v>41104</v>
      </c>
    </row>
    <row r="124" spans="16:39">
      <c r="P124" s="686" t="s">
        <v>171</v>
      </c>
      <c r="Q124" s="686" t="s">
        <v>4105</v>
      </c>
      <c r="R124" s="687">
        <v>1.17</v>
      </c>
      <c r="S124" s="688" t="s">
        <v>4523</v>
      </c>
      <c r="T124" s="689">
        <v>41180</v>
      </c>
      <c r="U124" s="686"/>
      <c r="W124" s="686"/>
      <c r="AI124" s="690">
        <v>1475</v>
      </c>
      <c r="AJ124" s="690" t="s">
        <v>20</v>
      </c>
      <c r="AK124" s="745" t="s">
        <v>2766</v>
      </c>
      <c r="AL124" s="690" t="s">
        <v>2767</v>
      </c>
      <c r="AM124" s="719">
        <v>41100</v>
      </c>
    </row>
    <row r="125" spans="16:39">
      <c r="P125" s="686" t="s">
        <v>28</v>
      </c>
      <c r="Q125" s="686" t="s">
        <v>4012</v>
      </c>
      <c r="R125" s="687">
        <v>0.38</v>
      </c>
      <c r="S125" s="688" t="s">
        <v>4524</v>
      </c>
      <c r="T125" s="689">
        <v>41180</v>
      </c>
      <c r="U125" s="686"/>
      <c r="W125" s="686"/>
      <c r="AI125" s="690">
        <v>1476</v>
      </c>
      <c r="AJ125" s="690" t="s">
        <v>763</v>
      </c>
      <c r="AK125" s="745"/>
      <c r="AL125" s="690"/>
      <c r="AM125" s="719">
        <v>41100</v>
      </c>
    </row>
    <row r="126" spans="16:39">
      <c r="P126" s="686" t="s">
        <v>24</v>
      </c>
      <c r="Q126" s="686" t="s">
        <v>3619</v>
      </c>
      <c r="R126" s="687">
        <v>16.79</v>
      </c>
      <c r="S126" s="688" t="s">
        <v>3992</v>
      </c>
      <c r="T126" s="689">
        <v>41180</v>
      </c>
      <c r="U126" s="686"/>
      <c r="W126" s="686"/>
    </row>
    <row r="127" spans="16:39">
      <c r="P127" s="686" t="s">
        <v>28</v>
      </c>
      <c r="Q127" s="686" t="s">
        <v>4473</v>
      </c>
      <c r="R127" s="687">
        <v>0.36</v>
      </c>
      <c r="S127" s="688" t="s">
        <v>4525</v>
      </c>
      <c r="T127" s="689">
        <v>41180</v>
      </c>
      <c r="W127" s="686"/>
    </row>
  </sheetData>
  <mergeCells count="5">
    <mergeCell ref="A1:N1"/>
    <mergeCell ref="P1:U1"/>
    <mergeCell ref="W1:AA1"/>
    <mergeCell ref="AC1:AF1"/>
    <mergeCell ref="AI1:AM1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O192"/>
  <sheetViews>
    <sheetView topLeftCell="A51" workbookViewId="0">
      <selection activeCell="S3" sqref="S3:S129"/>
    </sheetView>
  </sheetViews>
  <sheetFormatPr defaultRowHeight="15"/>
  <cols>
    <col min="1" max="1" width="14.140625" bestFit="1" customWidth="1"/>
    <col min="2" max="2" width="49.85546875" bestFit="1" customWidth="1"/>
    <col min="3" max="3" width="3.140625" bestFit="1" customWidth="1"/>
    <col min="4" max="4" width="3.85546875" bestFit="1" customWidth="1"/>
    <col min="5" max="6" width="3.140625" bestFit="1" customWidth="1"/>
    <col min="7" max="7" width="2.28515625" bestFit="1" customWidth="1"/>
    <col min="8" max="8" width="3.140625" bestFit="1" customWidth="1"/>
    <col min="9" max="9" width="2.28515625" bestFit="1" customWidth="1"/>
    <col min="10" max="10" width="3.140625" bestFit="1" customWidth="1"/>
    <col min="11" max="11" width="3.85546875" bestFit="1" customWidth="1"/>
    <col min="12" max="12" width="3" bestFit="1" customWidth="1"/>
    <col min="13" max="13" width="3.5703125" bestFit="1" customWidth="1"/>
    <col min="14" max="14" width="5.28515625" bestFit="1" customWidth="1"/>
    <col min="15" max="15" width="8.85546875" style="754"/>
    <col min="16" max="16" width="14.5703125" bestFit="1" customWidth="1"/>
    <col min="17" max="17" width="49.7109375" bestFit="1" customWidth="1"/>
    <col min="18" max="18" width="13.7109375" bestFit="1" customWidth="1"/>
    <col min="21" max="21" width="8.85546875" style="693"/>
    <col min="23" max="23" width="8.85546875" style="769"/>
    <col min="24" max="24" width="15.5703125" bestFit="1" customWidth="1"/>
    <col min="25" max="25" width="34.28515625" bestFit="1" customWidth="1"/>
    <col min="27" max="27" width="17.7109375" bestFit="1" customWidth="1"/>
    <col min="28" max="28" width="11.7109375" bestFit="1" customWidth="1"/>
    <col min="29" max="29" width="8.85546875" style="769"/>
    <col min="30" max="30" width="4" bestFit="1" customWidth="1"/>
    <col min="31" max="31" width="18.5703125" bestFit="1" customWidth="1"/>
    <col min="32" max="32" width="27.28515625" bestFit="1" customWidth="1"/>
    <col min="35" max="35" width="8.85546875" style="769"/>
    <col min="36" max="36" width="5" bestFit="1" customWidth="1"/>
    <col min="37" max="37" width="20.7109375" bestFit="1" customWidth="1"/>
    <col min="38" max="38" width="27.28515625" bestFit="1" customWidth="1"/>
    <col min="39" max="39" width="40.42578125" bestFit="1" customWidth="1"/>
    <col min="40" max="40" width="10.140625" bestFit="1" customWidth="1"/>
    <col min="41" max="41" width="8.85546875" style="769"/>
  </cols>
  <sheetData>
    <row r="1" spans="1:41" ht="15.75" thickBot="1">
      <c r="A1" s="1044" t="s">
        <v>772</v>
      </c>
      <c r="B1" s="1044"/>
      <c r="C1" s="1044"/>
      <c r="D1" s="1044"/>
      <c r="E1" s="1044"/>
      <c r="F1" s="1044"/>
      <c r="G1" s="1044"/>
      <c r="H1" s="1044"/>
      <c r="I1" s="1044"/>
      <c r="J1" s="1044"/>
      <c r="K1" s="1044"/>
      <c r="L1" s="1044"/>
      <c r="M1" s="1044"/>
      <c r="N1" s="1044"/>
      <c r="O1" s="752"/>
      <c r="P1" s="1044" t="s">
        <v>773</v>
      </c>
      <c r="Q1" s="1044"/>
      <c r="R1" s="1044"/>
      <c r="S1" s="1044"/>
      <c r="T1" s="1044"/>
      <c r="U1" s="1044"/>
      <c r="V1" s="1044"/>
      <c r="W1" s="728"/>
      <c r="X1" s="1045" t="s">
        <v>774</v>
      </c>
      <c r="Y1" s="1045"/>
      <c r="Z1" s="1045"/>
      <c r="AA1" s="1045"/>
      <c r="AB1" s="1045"/>
      <c r="AC1" s="729"/>
      <c r="AD1" s="1046" t="s">
        <v>775</v>
      </c>
      <c r="AE1" s="1046"/>
      <c r="AF1" s="1046"/>
      <c r="AG1" s="1046"/>
      <c r="AH1" s="751"/>
      <c r="AI1" s="728"/>
      <c r="AJ1" s="1046" t="s">
        <v>810</v>
      </c>
      <c r="AK1" s="1046"/>
      <c r="AL1" s="1046"/>
      <c r="AM1" s="1046"/>
      <c r="AN1" s="1046"/>
      <c r="AO1" s="728"/>
    </row>
    <row r="2" spans="1:41" ht="15.75" thickBot="1">
      <c r="A2" s="731" t="s">
        <v>0</v>
      </c>
      <c r="B2" s="731" t="s">
        <v>1</v>
      </c>
      <c r="C2" s="731" t="s">
        <v>257</v>
      </c>
      <c r="D2" s="731" t="s">
        <v>313</v>
      </c>
      <c r="E2" s="731" t="s">
        <v>259</v>
      </c>
      <c r="F2" s="731" t="s">
        <v>197</v>
      </c>
      <c r="G2" s="731" t="s">
        <v>233</v>
      </c>
      <c r="H2" s="731" t="s">
        <v>314</v>
      </c>
      <c r="I2" s="731" t="s">
        <v>315</v>
      </c>
      <c r="J2" s="731" t="s">
        <v>263</v>
      </c>
      <c r="K2" s="731" t="s">
        <v>1498</v>
      </c>
      <c r="L2" s="731" t="s">
        <v>1497</v>
      </c>
      <c r="M2" s="731" t="s">
        <v>1067</v>
      </c>
      <c r="N2" s="731" t="s">
        <v>678</v>
      </c>
      <c r="O2" s="753"/>
      <c r="P2" s="724" t="s">
        <v>458</v>
      </c>
      <c r="Q2" s="725" t="s">
        <v>1</v>
      </c>
      <c r="R2" s="725" t="s">
        <v>459</v>
      </c>
      <c r="S2" s="725" t="s">
        <v>7</v>
      </c>
      <c r="T2" s="725" t="s">
        <v>4986</v>
      </c>
      <c r="U2" s="725" t="s">
        <v>4</v>
      </c>
      <c r="V2" s="725" t="s">
        <v>2401</v>
      </c>
      <c r="W2" s="733"/>
      <c r="X2" s="734" t="s">
        <v>458</v>
      </c>
      <c r="Y2" s="735" t="s">
        <v>1</v>
      </c>
      <c r="Z2" s="735" t="s">
        <v>7</v>
      </c>
      <c r="AA2" s="735" t="s">
        <v>459</v>
      </c>
      <c r="AB2" s="735" t="s">
        <v>4</v>
      </c>
      <c r="AC2" s="729"/>
      <c r="AD2" s="731" t="s">
        <v>778</v>
      </c>
      <c r="AE2" s="731" t="s">
        <v>0</v>
      </c>
      <c r="AF2" s="731" t="s">
        <v>1</v>
      </c>
      <c r="AG2" s="731" t="s">
        <v>779</v>
      </c>
      <c r="AH2" s="731" t="s">
        <v>4</v>
      </c>
      <c r="AI2" s="733"/>
      <c r="AJ2" s="731" t="s">
        <v>778</v>
      </c>
      <c r="AK2" s="731" t="s">
        <v>0</v>
      </c>
      <c r="AL2" s="731" t="s">
        <v>1</v>
      </c>
      <c r="AM2" s="731" t="s">
        <v>779</v>
      </c>
      <c r="AN2" s="731" t="s">
        <v>4</v>
      </c>
      <c r="AO2" s="733"/>
    </row>
    <row r="3" spans="1:41" ht="15.75">
      <c r="A3" s="686" t="s">
        <v>10</v>
      </c>
      <c r="B3" s="713" t="s">
        <v>4797</v>
      </c>
      <c r="C3" s="686"/>
      <c r="D3" s="686">
        <v>8</v>
      </c>
      <c r="E3" s="686">
        <v>6</v>
      </c>
      <c r="F3" s="686"/>
      <c r="G3" s="686"/>
      <c r="H3" s="686"/>
      <c r="I3" s="686"/>
      <c r="J3" s="686"/>
      <c r="K3" s="686"/>
      <c r="L3" s="686"/>
      <c r="M3" s="686"/>
      <c r="N3" s="686">
        <f>SUM(C3:M3)</f>
        <v>14</v>
      </c>
      <c r="P3" s="755" t="s">
        <v>4854</v>
      </c>
      <c r="Q3" s="756" t="s">
        <v>4855</v>
      </c>
      <c r="R3" s="757" t="s">
        <v>4856</v>
      </c>
      <c r="S3" s="758">
        <v>13.79</v>
      </c>
      <c r="T3" s="763" t="s">
        <v>4957</v>
      </c>
      <c r="U3" s="759">
        <v>41183</v>
      </c>
      <c r="V3" s="755" t="s">
        <v>4409</v>
      </c>
      <c r="W3" s="768"/>
      <c r="X3" s="770" t="s">
        <v>171</v>
      </c>
      <c r="Y3" s="770" t="s">
        <v>4987</v>
      </c>
      <c r="Z3" s="770">
        <v>5</v>
      </c>
      <c r="AA3" s="770" t="s">
        <v>4988</v>
      </c>
      <c r="AB3" s="771">
        <v>41184</v>
      </c>
      <c r="AC3" s="774"/>
      <c r="AD3" s="280">
        <v>261</v>
      </c>
      <c r="AE3" s="695" t="s">
        <v>11</v>
      </c>
      <c r="AF3" s="696" t="s">
        <v>2215</v>
      </c>
      <c r="AG3" s="697" t="s">
        <v>4204</v>
      </c>
      <c r="AH3" s="698" t="s">
        <v>4205</v>
      </c>
      <c r="AJ3" s="639">
        <v>1354</v>
      </c>
      <c r="AK3" s="639" t="s">
        <v>3254</v>
      </c>
      <c r="AL3" s="647" t="s">
        <v>4526</v>
      </c>
      <c r="AM3" s="639" t="s">
        <v>5027</v>
      </c>
      <c r="AN3" s="648">
        <v>41104</v>
      </c>
    </row>
    <row r="4" spans="1:41" ht="15.75">
      <c r="A4" s="686" t="s">
        <v>10</v>
      </c>
      <c r="B4" s="713" t="s">
        <v>3851</v>
      </c>
      <c r="C4" s="686"/>
      <c r="D4" s="686">
        <v>8</v>
      </c>
      <c r="E4" s="686"/>
      <c r="F4" s="686"/>
      <c r="G4" s="686"/>
      <c r="H4" s="686"/>
      <c r="I4" s="686"/>
      <c r="J4" s="686"/>
      <c r="K4" s="686"/>
      <c r="L4" s="686"/>
      <c r="M4" s="686"/>
      <c r="N4" s="686">
        <f t="shared" ref="N4:N67" si="0">SUM(C4:M4)</f>
        <v>8</v>
      </c>
      <c r="P4" s="755" t="s">
        <v>763</v>
      </c>
      <c r="Q4" s="760" t="s">
        <v>4857</v>
      </c>
      <c r="R4" s="757" t="s">
        <v>4858</v>
      </c>
      <c r="S4" s="758">
        <v>1.7000000000000001E-2</v>
      </c>
      <c r="T4" s="763" t="s">
        <v>4957</v>
      </c>
      <c r="U4" s="759">
        <v>41183</v>
      </c>
      <c r="V4" s="755" t="s">
        <v>4409</v>
      </c>
      <c r="W4" s="768"/>
      <c r="X4" s="770" t="s">
        <v>28</v>
      </c>
      <c r="Y4" s="770" t="s">
        <v>4989</v>
      </c>
      <c r="Z4" s="770">
        <v>5</v>
      </c>
      <c r="AA4" s="770" t="s">
        <v>4990</v>
      </c>
      <c r="AB4" s="771">
        <v>41198</v>
      </c>
      <c r="AC4" s="774"/>
      <c r="AD4" s="280">
        <v>262</v>
      </c>
      <c r="AE4" s="695" t="s">
        <v>143</v>
      </c>
      <c r="AF4" s="696" t="s">
        <v>3791</v>
      </c>
      <c r="AG4" s="697" t="s">
        <v>3792</v>
      </c>
      <c r="AH4" s="698" t="s">
        <v>4206</v>
      </c>
      <c r="AJ4" s="639">
        <v>1355</v>
      </c>
      <c r="AK4" s="639" t="s">
        <v>11</v>
      </c>
      <c r="AL4" s="647" t="s">
        <v>2085</v>
      </c>
      <c r="AM4" s="639" t="s">
        <v>4529</v>
      </c>
      <c r="AN4" s="648">
        <v>41140</v>
      </c>
    </row>
    <row r="5" spans="1:41" ht="15.75">
      <c r="A5" s="710" t="s">
        <v>6</v>
      </c>
      <c r="B5" s="711" t="s">
        <v>4798</v>
      </c>
      <c r="C5" s="712"/>
      <c r="D5" s="712"/>
      <c r="E5" s="712">
        <v>4</v>
      </c>
      <c r="F5" s="712"/>
      <c r="G5" s="712"/>
      <c r="H5" s="712"/>
      <c r="I5" s="712"/>
      <c r="J5" s="712"/>
      <c r="K5" s="712"/>
      <c r="L5" s="712"/>
      <c r="M5" s="712"/>
      <c r="N5" s="686">
        <f t="shared" si="0"/>
        <v>4</v>
      </c>
      <c r="P5" s="755" t="s">
        <v>28</v>
      </c>
      <c r="Q5" s="760" t="s">
        <v>4859</v>
      </c>
      <c r="R5" s="757" t="s">
        <v>4860</v>
      </c>
      <c r="S5" s="758">
        <v>2.41</v>
      </c>
      <c r="T5" s="763" t="s">
        <v>4957</v>
      </c>
      <c r="U5" s="759">
        <v>41183</v>
      </c>
      <c r="V5" s="755" t="s">
        <v>4409</v>
      </c>
      <c r="W5" s="768"/>
      <c r="X5" s="770" t="s">
        <v>123</v>
      </c>
      <c r="Y5" s="770" t="s">
        <v>4991</v>
      </c>
      <c r="Z5" s="770">
        <v>5</v>
      </c>
      <c r="AA5" s="770" t="s">
        <v>4992</v>
      </c>
      <c r="AB5" s="771">
        <v>41198</v>
      </c>
      <c r="AC5" s="774"/>
      <c r="AD5" s="280">
        <v>263</v>
      </c>
      <c r="AE5" s="695" t="s">
        <v>114</v>
      </c>
      <c r="AF5" s="696" t="s">
        <v>409</v>
      </c>
      <c r="AG5" s="697" t="s">
        <v>797</v>
      </c>
      <c r="AH5" s="698" t="s">
        <v>4207</v>
      </c>
      <c r="AJ5" s="639">
        <v>1356</v>
      </c>
      <c r="AK5" s="639" t="s">
        <v>4263</v>
      </c>
      <c r="AL5" s="647"/>
      <c r="AM5" s="639"/>
      <c r="AN5" s="648">
        <v>41151</v>
      </c>
    </row>
    <row r="6" spans="1:41" ht="15.75">
      <c r="A6" s="710" t="s">
        <v>6</v>
      </c>
      <c r="B6" s="711" t="s">
        <v>4799</v>
      </c>
      <c r="C6" s="710"/>
      <c r="D6" s="710"/>
      <c r="E6" s="712"/>
      <c r="F6" s="712"/>
      <c r="G6" s="712"/>
      <c r="H6" s="712">
        <v>1</v>
      </c>
      <c r="I6" s="712"/>
      <c r="J6" s="712">
        <v>2</v>
      </c>
      <c r="K6" s="712"/>
      <c r="L6" s="712"/>
      <c r="M6" s="712"/>
      <c r="N6" s="686">
        <f t="shared" si="0"/>
        <v>3</v>
      </c>
      <c r="P6" s="755" t="s">
        <v>28</v>
      </c>
      <c r="Q6" s="760" t="s">
        <v>2820</v>
      </c>
      <c r="R6" s="757" t="s">
        <v>4861</v>
      </c>
      <c r="S6" s="758">
        <v>1.38</v>
      </c>
      <c r="T6" s="763" t="s">
        <v>4957</v>
      </c>
      <c r="U6" s="759">
        <v>41184</v>
      </c>
      <c r="V6" s="755" t="s">
        <v>4409</v>
      </c>
      <c r="W6" s="768"/>
      <c r="X6" s="770" t="s">
        <v>311</v>
      </c>
      <c r="Y6" s="770"/>
      <c r="Z6" s="770">
        <v>5</v>
      </c>
      <c r="AA6" s="772" t="s">
        <v>4993</v>
      </c>
      <c r="AB6" s="771">
        <v>41204</v>
      </c>
      <c r="AC6" s="774"/>
      <c r="AD6" s="280">
        <v>264</v>
      </c>
      <c r="AE6" s="695" t="s">
        <v>3772</v>
      </c>
      <c r="AF6" s="696" t="s">
        <v>2820</v>
      </c>
      <c r="AG6" s="697" t="s">
        <v>2928</v>
      </c>
      <c r="AH6" s="698" t="s">
        <v>3805</v>
      </c>
      <c r="AJ6" s="639">
        <v>1357</v>
      </c>
      <c r="AK6" s="639" t="s">
        <v>143</v>
      </c>
      <c r="AL6" s="647" t="s">
        <v>4531</v>
      </c>
      <c r="AM6" s="639" t="s">
        <v>4532</v>
      </c>
      <c r="AN6" s="648">
        <v>41145</v>
      </c>
    </row>
    <row r="7" spans="1:41" ht="15.75">
      <c r="A7" s="710" t="s">
        <v>6</v>
      </c>
      <c r="B7" s="711" t="s">
        <v>4800</v>
      </c>
      <c r="C7" s="710"/>
      <c r="D7" s="712">
        <v>5</v>
      </c>
      <c r="E7" s="712">
        <v>83</v>
      </c>
      <c r="F7" s="712"/>
      <c r="G7" s="712"/>
      <c r="H7" s="712"/>
      <c r="I7" s="712"/>
      <c r="J7" s="712">
        <v>16</v>
      </c>
      <c r="K7" s="712">
        <v>8</v>
      </c>
      <c r="L7" s="712"/>
      <c r="M7" s="712"/>
      <c r="N7" s="686">
        <f t="shared" si="0"/>
        <v>112</v>
      </c>
      <c r="P7" s="755" t="s">
        <v>196</v>
      </c>
      <c r="Q7" s="760" t="s">
        <v>1069</v>
      </c>
      <c r="R7" s="757" t="s">
        <v>4862</v>
      </c>
      <c r="S7" s="758">
        <v>7.0000000000000007E-2</v>
      </c>
      <c r="T7" s="763" t="s">
        <v>4957</v>
      </c>
      <c r="U7" s="759">
        <v>41184</v>
      </c>
      <c r="V7" s="755" t="s">
        <v>2427</v>
      </c>
      <c r="W7" s="768"/>
      <c r="X7" s="770" t="s">
        <v>28</v>
      </c>
      <c r="Y7" s="772" t="s">
        <v>4994</v>
      </c>
      <c r="Z7" s="770">
        <v>5</v>
      </c>
      <c r="AA7" s="770" t="s">
        <v>4995</v>
      </c>
      <c r="AB7" s="771">
        <v>41208</v>
      </c>
      <c r="AC7" s="774"/>
      <c r="AD7" s="280">
        <v>265</v>
      </c>
      <c r="AE7" s="695" t="s">
        <v>30</v>
      </c>
      <c r="AF7" s="696" t="s">
        <v>2507</v>
      </c>
      <c r="AG7" s="697" t="s">
        <v>4208</v>
      </c>
      <c r="AH7" s="699" t="s">
        <v>4209</v>
      </c>
      <c r="AJ7" s="639">
        <v>1358</v>
      </c>
      <c r="AK7" s="639" t="s">
        <v>137</v>
      </c>
      <c r="AL7" s="647"/>
      <c r="AM7" s="639"/>
      <c r="AN7" s="648">
        <v>41145</v>
      </c>
    </row>
    <row r="8" spans="1:41" ht="15.75">
      <c r="A8" s="710" t="s">
        <v>6</v>
      </c>
      <c r="B8" s="711" t="s">
        <v>2663</v>
      </c>
      <c r="C8" s="710"/>
      <c r="D8" s="710"/>
      <c r="E8" s="712">
        <v>3</v>
      </c>
      <c r="F8" s="712"/>
      <c r="G8" s="712"/>
      <c r="H8" s="712"/>
      <c r="I8" s="712"/>
      <c r="J8" s="712"/>
      <c r="K8" s="712"/>
      <c r="L8" s="712"/>
      <c r="M8" s="712"/>
      <c r="N8" s="686">
        <f t="shared" si="0"/>
        <v>3</v>
      </c>
      <c r="P8" s="755" t="s">
        <v>196</v>
      </c>
      <c r="Q8" s="760" t="s">
        <v>1069</v>
      </c>
      <c r="R8" s="757" t="s">
        <v>4863</v>
      </c>
      <c r="S8" s="758">
        <v>0.17</v>
      </c>
      <c r="T8" s="763" t="s">
        <v>4957</v>
      </c>
      <c r="U8" s="759">
        <v>41184</v>
      </c>
      <c r="V8" s="755" t="s">
        <v>2427</v>
      </c>
      <c r="W8" s="768"/>
      <c r="X8" s="770" t="s">
        <v>20</v>
      </c>
      <c r="Y8" s="770" t="s">
        <v>4996</v>
      </c>
      <c r="Z8" s="770">
        <v>5</v>
      </c>
      <c r="AA8" s="772" t="s">
        <v>4973</v>
      </c>
      <c r="AB8" s="771">
        <v>41208</v>
      </c>
      <c r="AC8" s="774"/>
      <c r="AD8" s="280">
        <v>266</v>
      </c>
      <c r="AE8" s="695" t="s">
        <v>143</v>
      </c>
      <c r="AF8" s="696" t="s">
        <v>4210</v>
      </c>
      <c r="AG8" s="697" t="s">
        <v>3775</v>
      </c>
      <c r="AH8" s="699" t="s">
        <v>4211</v>
      </c>
      <c r="AJ8" s="639">
        <v>1359</v>
      </c>
      <c r="AK8" s="639" t="s">
        <v>137</v>
      </c>
      <c r="AL8" s="647" t="s">
        <v>4535</v>
      </c>
      <c r="AM8" s="635" t="s">
        <v>1148</v>
      </c>
      <c r="AN8" s="648">
        <v>41149</v>
      </c>
    </row>
    <row r="9" spans="1:41" ht="15.75">
      <c r="A9" s="710" t="s">
        <v>6</v>
      </c>
      <c r="B9" s="711" t="s">
        <v>4801</v>
      </c>
      <c r="C9" s="710"/>
      <c r="D9" s="710"/>
      <c r="E9" s="712"/>
      <c r="F9" s="712"/>
      <c r="G9" s="712"/>
      <c r="H9" s="712"/>
      <c r="I9" s="712"/>
      <c r="J9" s="712"/>
      <c r="K9" s="712">
        <v>1</v>
      </c>
      <c r="L9" s="712"/>
      <c r="M9" s="712"/>
      <c r="N9" s="686">
        <f t="shared" si="0"/>
        <v>1</v>
      </c>
      <c r="P9" s="755" t="s">
        <v>196</v>
      </c>
      <c r="Q9" s="760" t="s">
        <v>4864</v>
      </c>
      <c r="R9" s="757" t="s">
        <v>4863</v>
      </c>
      <c r="S9" s="758">
        <v>3.89</v>
      </c>
      <c r="T9" s="763" t="s">
        <v>4957</v>
      </c>
      <c r="U9" s="759">
        <v>41184</v>
      </c>
      <c r="V9" s="755" t="s">
        <v>4865</v>
      </c>
      <c r="W9" s="768"/>
      <c r="X9" s="770" t="s">
        <v>4997</v>
      </c>
      <c r="Y9" s="773" t="s">
        <v>4998</v>
      </c>
      <c r="Z9" s="770">
        <v>5</v>
      </c>
      <c r="AA9" s="772"/>
      <c r="AB9" s="771">
        <v>41211</v>
      </c>
      <c r="AC9" s="774"/>
      <c r="AD9" s="280">
        <v>267</v>
      </c>
      <c r="AE9" s="695" t="s">
        <v>143</v>
      </c>
      <c r="AF9" s="696" t="s">
        <v>3176</v>
      </c>
      <c r="AG9" s="26" t="s">
        <v>4212</v>
      </c>
      <c r="AH9" s="699" t="s">
        <v>4213</v>
      </c>
      <c r="AJ9" s="639">
        <v>1360</v>
      </c>
      <c r="AK9" s="639" t="s">
        <v>175</v>
      </c>
      <c r="AL9" s="647" t="s">
        <v>3763</v>
      </c>
      <c r="AM9" s="639"/>
      <c r="AN9" s="648">
        <v>41145</v>
      </c>
    </row>
    <row r="10" spans="1:41" ht="15.75">
      <c r="A10" s="710" t="s">
        <v>6</v>
      </c>
      <c r="B10" s="711" t="s">
        <v>3858</v>
      </c>
      <c r="C10" s="710"/>
      <c r="D10" s="710"/>
      <c r="E10" s="712">
        <v>76</v>
      </c>
      <c r="F10" s="712"/>
      <c r="G10" s="712"/>
      <c r="H10" s="712"/>
      <c r="I10" s="712"/>
      <c r="J10" s="712"/>
      <c r="K10" s="712"/>
      <c r="L10" s="712"/>
      <c r="M10" s="712"/>
      <c r="N10" s="686">
        <f t="shared" si="0"/>
        <v>76</v>
      </c>
      <c r="P10" s="755" t="s">
        <v>196</v>
      </c>
      <c r="Q10" s="760" t="s">
        <v>4864</v>
      </c>
      <c r="R10" s="757" t="s">
        <v>4866</v>
      </c>
      <c r="S10" s="758">
        <v>0.7</v>
      </c>
      <c r="T10" s="763" t="s">
        <v>4957</v>
      </c>
      <c r="U10" s="759">
        <v>41184</v>
      </c>
      <c r="V10" s="755"/>
      <c r="W10" s="768"/>
      <c r="X10" s="770" t="s">
        <v>1145</v>
      </c>
      <c r="Y10" s="772" t="s">
        <v>4999</v>
      </c>
      <c r="Z10" s="770">
        <v>5</v>
      </c>
      <c r="AA10" s="772" t="s">
        <v>5000</v>
      </c>
      <c r="AB10" s="771">
        <v>41211</v>
      </c>
      <c r="AC10" s="774"/>
      <c r="AD10" s="280">
        <v>268</v>
      </c>
      <c r="AE10" s="695" t="s">
        <v>30</v>
      </c>
      <c r="AF10" s="696"/>
      <c r="AG10" s="26"/>
      <c r="AH10" s="698" t="s">
        <v>5014</v>
      </c>
      <c r="AJ10" s="639">
        <v>1361</v>
      </c>
      <c r="AK10" s="639" t="s">
        <v>262</v>
      </c>
      <c r="AL10" s="647" t="s">
        <v>2211</v>
      </c>
      <c r="AM10" s="639" t="s">
        <v>4537</v>
      </c>
      <c r="AN10" s="648">
        <v>41135</v>
      </c>
    </row>
    <row r="11" spans="1:41" ht="15.75">
      <c r="A11" s="710" t="s">
        <v>6</v>
      </c>
      <c r="B11" s="711" t="s">
        <v>4802</v>
      </c>
      <c r="C11" s="710"/>
      <c r="D11" s="710"/>
      <c r="E11" s="712"/>
      <c r="F11" s="712"/>
      <c r="G11" s="712"/>
      <c r="H11" s="712"/>
      <c r="I11" s="712"/>
      <c r="J11" s="712">
        <v>1</v>
      </c>
      <c r="K11" s="712"/>
      <c r="L11" s="712"/>
      <c r="M11" s="712"/>
      <c r="N11" s="686">
        <f t="shared" si="0"/>
        <v>1</v>
      </c>
      <c r="P11" s="755" t="s">
        <v>262</v>
      </c>
      <c r="Q11" s="760" t="s">
        <v>4119</v>
      </c>
      <c r="R11" s="757" t="s">
        <v>4867</v>
      </c>
      <c r="S11" s="758">
        <v>0.5</v>
      </c>
      <c r="T11" s="763" t="s">
        <v>4957</v>
      </c>
      <c r="U11" s="759">
        <v>41184</v>
      </c>
      <c r="V11" s="755"/>
      <c r="W11" s="768"/>
      <c r="X11" s="770" t="s">
        <v>175</v>
      </c>
      <c r="Y11" s="770" t="s">
        <v>5001</v>
      </c>
      <c r="Z11" s="770">
        <v>5</v>
      </c>
      <c r="AA11" s="772" t="s">
        <v>5002</v>
      </c>
      <c r="AB11" s="771">
        <v>41212</v>
      </c>
      <c r="AC11" s="774"/>
      <c r="AD11" s="280">
        <v>269</v>
      </c>
      <c r="AE11" s="695" t="s">
        <v>3772</v>
      </c>
      <c r="AF11" s="696" t="s">
        <v>4726</v>
      </c>
      <c r="AG11" s="26"/>
      <c r="AH11" s="698" t="s">
        <v>5015</v>
      </c>
      <c r="AJ11" s="639">
        <v>1362</v>
      </c>
      <c r="AK11" s="639" t="s">
        <v>24</v>
      </c>
      <c r="AL11" s="647" t="s">
        <v>1333</v>
      </c>
      <c r="AM11" s="639" t="s">
        <v>4539</v>
      </c>
      <c r="AN11" s="648">
        <v>41128</v>
      </c>
    </row>
    <row r="12" spans="1:41">
      <c r="A12" s="686" t="s">
        <v>6</v>
      </c>
      <c r="B12" s="713" t="s">
        <v>4803</v>
      </c>
      <c r="C12" s="686"/>
      <c r="D12" s="686"/>
      <c r="E12" s="686"/>
      <c r="F12" s="686"/>
      <c r="G12" s="686"/>
      <c r="H12" s="686"/>
      <c r="I12" s="686"/>
      <c r="J12" s="686"/>
      <c r="K12" s="686"/>
      <c r="L12" s="686"/>
      <c r="M12" s="686">
        <v>1</v>
      </c>
      <c r="N12" s="686">
        <f t="shared" si="0"/>
        <v>1</v>
      </c>
      <c r="P12" s="755" t="s">
        <v>4136</v>
      </c>
      <c r="Q12" s="760" t="s">
        <v>4868</v>
      </c>
      <c r="R12" s="757" t="s">
        <v>4869</v>
      </c>
      <c r="S12" s="758">
        <v>0.55000000000000004</v>
      </c>
      <c r="T12" s="763" t="s">
        <v>4957</v>
      </c>
      <c r="U12" s="759">
        <v>41184</v>
      </c>
      <c r="V12" s="755" t="s">
        <v>4865</v>
      </c>
      <c r="W12" s="768"/>
      <c r="X12" s="29"/>
      <c r="AD12" s="280">
        <v>270</v>
      </c>
      <c r="AE12" s="695" t="s">
        <v>4073</v>
      </c>
      <c r="AF12" s="696" t="s">
        <v>5003</v>
      </c>
      <c r="AG12" s="280" t="s">
        <v>5009</v>
      </c>
      <c r="AH12" s="698" t="s">
        <v>5016</v>
      </c>
      <c r="AJ12" s="639">
        <v>1363</v>
      </c>
      <c r="AK12" s="639" t="s">
        <v>151</v>
      </c>
      <c r="AL12" s="647" t="s">
        <v>3252</v>
      </c>
      <c r="AM12" s="639" t="s">
        <v>3253</v>
      </c>
      <c r="AN12" s="648">
        <v>41124</v>
      </c>
    </row>
    <row r="13" spans="1:41">
      <c r="A13" s="686" t="s">
        <v>6</v>
      </c>
      <c r="B13" s="713" t="s">
        <v>4804</v>
      </c>
      <c r="C13" s="686"/>
      <c r="D13" s="686">
        <v>5</v>
      </c>
      <c r="E13" s="686">
        <v>94</v>
      </c>
      <c r="F13" s="686"/>
      <c r="G13" s="686"/>
      <c r="H13" s="686"/>
      <c r="I13" s="686"/>
      <c r="J13" s="686"/>
      <c r="K13" s="686">
        <v>1</v>
      </c>
      <c r="L13" s="686"/>
      <c r="M13" s="686"/>
      <c r="N13" s="686">
        <f t="shared" si="0"/>
        <v>100</v>
      </c>
      <c r="P13" s="755" t="s">
        <v>175</v>
      </c>
      <c r="Q13" s="760" t="s">
        <v>4513</v>
      </c>
      <c r="R13" s="757" t="s">
        <v>4870</v>
      </c>
      <c r="S13" s="758">
        <v>0.12</v>
      </c>
      <c r="T13" s="763" t="s">
        <v>4957</v>
      </c>
      <c r="U13" s="759">
        <v>41184</v>
      </c>
      <c r="V13" s="755" t="s">
        <v>4865</v>
      </c>
      <c r="W13" s="768"/>
      <c r="X13" s="29"/>
      <c r="AD13" s="280">
        <v>271</v>
      </c>
      <c r="AE13" s="695" t="s">
        <v>20</v>
      </c>
      <c r="AF13" s="696" t="s">
        <v>2981</v>
      </c>
      <c r="AG13" s="280" t="s">
        <v>5010</v>
      </c>
      <c r="AH13" s="698" t="s">
        <v>5017</v>
      </c>
      <c r="AJ13" s="639">
        <v>1364</v>
      </c>
      <c r="AK13" s="639" t="s">
        <v>262</v>
      </c>
      <c r="AL13" s="647" t="s">
        <v>4540</v>
      </c>
      <c r="AM13" s="639" t="s">
        <v>1098</v>
      </c>
      <c r="AN13" s="648">
        <v>41120</v>
      </c>
    </row>
    <row r="14" spans="1:41">
      <c r="A14" s="686" t="s">
        <v>6</v>
      </c>
      <c r="B14" s="713" t="s">
        <v>4361</v>
      </c>
      <c r="C14" s="686"/>
      <c r="D14" s="686">
        <v>2</v>
      </c>
      <c r="E14" s="686">
        <v>10</v>
      </c>
      <c r="F14" s="686"/>
      <c r="G14" s="686"/>
      <c r="H14" s="686">
        <v>21</v>
      </c>
      <c r="I14" s="686"/>
      <c r="J14" s="686">
        <v>7</v>
      </c>
      <c r="K14" s="686">
        <v>2</v>
      </c>
      <c r="L14" s="686"/>
      <c r="M14" s="686"/>
      <c r="N14" s="686">
        <f t="shared" si="0"/>
        <v>42</v>
      </c>
      <c r="P14" s="755" t="s">
        <v>175</v>
      </c>
      <c r="Q14" s="760" t="s">
        <v>4513</v>
      </c>
      <c r="R14" s="757" t="s">
        <v>4871</v>
      </c>
      <c r="S14" s="758">
        <v>0.22</v>
      </c>
      <c r="T14" s="763" t="s">
        <v>4957</v>
      </c>
      <c r="U14" s="759">
        <v>41184</v>
      </c>
      <c r="V14" s="755" t="s">
        <v>4865</v>
      </c>
      <c r="W14" s="768"/>
      <c r="X14" s="29"/>
      <c r="AD14" s="280">
        <v>272</v>
      </c>
      <c r="AE14" s="695" t="s">
        <v>175</v>
      </c>
      <c r="AF14" s="696" t="s">
        <v>4572</v>
      </c>
      <c r="AG14" s="26"/>
      <c r="AH14" s="698" t="s">
        <v>5018</v>
      </c>
      <c r="AJ14" s="639">
        <v>1365</v>
      </c>
      <c r="AK14" s="639" t="s">
        <v>1040</v>
      </c>
      <c r="AL14" s="647" t="s">
        <v>4541</v>
      </c>
      <c r="AM14" s="639" t="s">
        <v>1042</v>
      </c>
      <c r="AN14" s="648">
        <v>41116</v>
      </c>
    </row>
    <row r="15" spans="1:41">
      <c r="A15" s="686" t="s">
        <v>6</v>
      </c>
      <c r="B15" s="713" t="s">
        <v>4805</v>
      </c>
      <c r="C15" s="686"/>
      <c r="D15" s="686">
        <v>1</v>
      </c>
      <c r="E15" s="686"/>
      <c r="F15" s="686"/>
      <c r="G15" s="686"/>
      <c r="H15" s="686"/>
      <c r="I15" s="686"/>
      <c r="J15" s="686"/>
      <c r="K15" s="686">
        <v>1</v>
      </c>
      <c r="L15" s="686"/>
      <c r="M15" s="686"/>
      <c r="N15" s="686">
        <f t="shared" si="0"/>
        <v>2</v>
      </c>
      <c r="P15" s="755" t="s">
        <v>30</v>
      </c>
      <c r="Q15" s="760" t="s">
        <v>3945</v>
      </c>
      <c r="R15" s="757" t="s">
        <v>4872</v>
      </c>
      <c r="S15" s="758">
        <v>0.65</v>
      </c>
      <c r="T15" s="763" t="s">
        <v>4957</v>
      </c>
      <c r="U15" s="759">
        <v>41185</v>
      </c>
      <c r="V15" s="755" t="s">
        <v>4873</v>
      </c>
      <c r="W15" s="768"/>
      <c r="X15" s="29"/>
      <c r="AD15" s="280">
        <v>273</v>
      </c>
      <c r="AE15" s="695" t="s">
        <v>28</v>
      </c>
      <c r="AF15" s="696" t="s">
        <v>2983</v>
      </c>
      <c r="AG15" s="639" t="s">
        <v>2984</v>
      </c>
      <c r="AH15" s="698" t="s">
        <v>5016</v>
      </c>
      <c r="AJ15" s="639">
        <v>1366</v>
      </c>
      <c r="AK15" s="639" t="s">
        <v>30</v>
      </c>
      <c r="AL15" s="647" t="s">
        <v>2507</v>
      </c>
      <c r="AM15" s="639" t="s">
        <v>1732</v>
      </c>
      <c r="AN15" s="648">
        <v>41112</v>
      </c>
    </row>
    <row r="16" spans="1:41">
      <c r="A16" s="686" t="s">
        <v>6</v>
      </c>
      <c r="B16" s="713" t="s">
        <v>4806</v>
      </c>
      <c r="C16" s="686"/>
      <c r="D16" s="686">
        <v>3</v>
      </c>
      <c r="E16" s="686">
        <v>8</v>
      </c>
      <c r="F16" s="686"/>
      <c r="G16" s="686"/>
      <c r="H16" s="686"/>
      <c r="I16" s="686"/>
      <c r="J16" s="686"/>
      <c r="K16" s="686">
        <v>1</v>
      </c>
      <c r="L16" s="686"/>
      <c r="M16" s="686">
        <v>16</v>
      </c>
      <c r="N16" s="686">
        <f t="shared" si="0"/>
        <v>28</v>
      </c>
      <c r="P16" s="755" t="s">
        <v>30</v>
      </c>
      <c r="Q16" s="760" t="s">
        <v>3945</v>
      </c>
      <c r="R16" s="757" t="s">
        <v>4874</v>
      </c>
      <c r="S16" s="758">
        <v>1.37</v>
      </c>
      <c r="T16" s="763" t="s">
        <v>4957</v>
      </c>
      <c r="U16" s="759">
        <v>41185</v>
      </c>
      <c r="V16" s="755" t="s">
        <v>4873</v>
      </c>
      <c r="W16" s="768"/>
      <c r="X16" s="29"/>
      <c r="AD16" s="280">
        <v>274</v>
      </c>
      <c r="AE16" s="695" t="s">
        <v>764</v>
      </c>
      <c r="AF16" s="696" t="s">
        <v>1873</v>
      </c>
      <c r="AG16" s="639" t="s">
        <v>3760</v>
      </c>
      <c r="AH16" s="698" t="s">
        <v>5019</v>
      </c>
      <c r="AJ16" s="639">
        <v>1367</v>
      </c>
      <c r="AK16" s="639" t="s">
        <v>1337</v>
      </c>
      <c r="AL16" s="647" t="s">
        <v>4543</v>
      </c>
      <c r="AM16" s="639" t="s">
        <v>4544</v>
      </c>
      <c r="AN16" s="648">
        <v>41112</v>
      </c>
    </row>
    <row r="17" spans="1:40">
      <c r="A17" s="686" t="s">
        <v>6</v>
      </c>
      <c r="B17" s="713" t="s">
        <v>4807</v>
      </c>
      <c r="C17" s="686"/>
      <c r="D17" s="686"/>
      <c r="E17" s="686">
        <v>4</v>
      </c>
      <c r="F17" s="686"/>
      <c r="G17" s="686"/>
      <c r="H17" s="686"/>
      <c r="I17" s="686"/>
      <c r="J17" s="686">
        <v>10</v>
      </c>
      <c r="K17" s="686">
        <v>33</v>
      </c>
      <c r="L17" s="686">
        <v>9</v>
      </c>
      <c r="M17" s="686"/>
      <c r="N17" s="686">
        <f t="shared" si="0"/>
        <v>56</v>
      </c>
      <c r="P17" s="755" t="s">
        <v>128</v>
      </c>
      <c r="Q17" s="760" t="s">
        <v>4875</v>
      </c>
      <c r="R17" s="757" t="s">
        <v>4876</v>
      </c>
      <c r="S17" s="758">
        <v>21.68</v>
      </c>
      <c r="T17" s="763" t="s">
        <v>4957</v>
      </c>
      <c r="U17" s="759">
        <v>41185</v>
      </c>
      <c r="V17" s="755" t="s">
        <v>4409</v>
      </c>
      <c r="W17" s="768"/>
      <c r="X17" s="29"/>
      <c r="AD17" s="280">
        <v>275</v>
      </c>
      <c r="AE17" s="695" t="s">
        <v>1946</v>
      </c>
      <c r="AF17" s="696" t="s">
        <v>4709</v>
      </c>
      <c r="AG17" s="26"/>
      <c r="AH17" s="698" t="s">
        <v>5018</v>
      </c>
      <c r="AJ17" s="639">
        <v>1368</v>
      </c>
      <c r="AK17" s="639" t="s">
        <v>137</v>
      </c>
      <c r="AL17" s="647" t="s">
        <v>4545</v>
      </c>
      <c r="AM17" s="639" t="s">
        <v>1148</v>
      </c>
      <c r="AN17" s="648">
        <v>41112</v>
      </c>
    </row>
    <row r="18" spans="1:40">
      <c r="A18" s="686" t="s">
        <v>6</v>
      </c>
      <c r="B18" s="713" t="s">
        <v>4808</v>
      </c>
      <c r="C18" s="686"/>
      <c r="D18" s="686"/>
      <c r="E18" s="686"/>
      <c r="F18" s="686"/>
      <c r="G18" s="686"/>
      <c r="H18" s="686"/>
      <c r="I18" s="686"/>
      <c r="J18" s="686"/>
      <c r="K18" s="686"/>
      <c r="L18" s="686"/>
      <c r="M18" s="686">
        <v>1</v>
      </c>
      <c r="N18" s="686">
        <f t="shared" si="0"/>
        <v>1</v>
      </c>
      <c r="P18" s="755" t="s">
        <v>24</v>
      </c>
      <c r="Q18" s="760" t="s">
        <v>3619</v>
      </c>
      <c r="R18" s="757" t="s">
        <v>4877</v>
      </c>
      <c r="S18" s="758">
        <v>4.04</v>
      </c>
      <c r="T18" s="763" t="s">
        <v>4957</v>
      </c>
      <c r="U18" s="759">
        <v>41185</v>
      </c>
      <c r="V18" s="755" t="s">
        <v>4865</v>
      </c>
      <c r="W18" s="768"/>
      <c r="X18" s="29"/>
      <c r="AD18" s="280">
        <v>276</v>
      </c>
      <c r="AE18" s="695" t="s">
        <v>5004</v>
      </c>
      <c r="AF18" s="696" t="s">
        <v>5005</v>
      </c>
      <c r="AG18" s="280" t="s">
        <v>1124</v>
      </c>
      <c r="AH18" s="698" t="s">
        <v>5020</v>
      </c>
      <c r="AJ18" s="639">
        <v>1369</v>
      </c>
      <c r="AK18" s="639" t="s">
        <v>1410</v>
      </c>
      <c r="AL18" s="647" t="s">
        <v>1411</v>
      </c>
      <c r="AM18" s="639" t="s">
        <v>3738</v>
      </c>
      <c r="AN18" s="648">
        <v>40985</v>
      </c>
    </row>
    <row r="19" spans="1:40">
      <c r="A19" s="686" t="s">
        <v>11</v>
      </c>
      <c r="B19" s="713" t="s">
        <v>4809</v>
      </c>
      <c r="C19" s="686"/>
      <c r="D19" s="686">
        <v>11</v>
      </c>
      <c r="E19" s="686">
        <v>2</v>
      </c>
      <c r="F19" s="686">
        <v>1</v>
      </c>
      <c r="G19" s="686">
        <v>3</v>
      </c>
      <c r="H19" s="686"/>
      <c r="I19" s="686"/>
      <c r="J19" s="686"/>
      <c r="K19" s="686">
        <v>9</v>
      </c>
      <c r="L19" s="686"/>
      <c r="M19" s="686"/>
      <c r="N19" s="686">
        <f t="shared" si="0"/>
        <v>26</v>
      </c>
      <c r="P19" s="755" t="s">
        <v>28</v>
      </c>
      <c r="Q19" s="760" t="s">
        <v>4878</v>
      </c>
      <c r="R19" s="757" t="s">
        <v>4879</v>
      </c>
      <c r="S19" s="758">
        <v>0.12</v>
      </c>
      <c r="T19" s="763" t="s">
        <v>4957</v>
      </c>
      <c r="U19" s="759">
        <v>41185</v>
      </c>
      <c r="V19" s="755" t="s">
        <v>4409</v>
      </c>
      <c r="W19" s="768"/>
      <c r="X19" s="29"/>
      <c r="AD19" s="280">
        <v>277</v>
      </c>
      <c r="AE19" s="695" t="s">
        <v>4263</v>
      </c>
      <c r="AF19" s="696"/>
      <c r="AG19" s="26"/>
      <c r="AH19" s="698" t="s">
        <v>5021</v>
      </c>
      <c r="AJ19" s="639">
        <v>1370</v>
      </c>
      <c r="AK19" s="639" t="s">
        <v>30</v>
      </c>
      <c r="AL19" s="647" t="s">
        <v>4546</v>
      </c>
      <c r="AM19" s="639" t="s">
        <v>4547</v>
      </c>
      <c r="AN19" s="648">
        <v>41098</v>
      </c>
    </row>
    <row r="20" spans="1:40">
      <c r="A20" s="686" t="s">
        <v>11</v>
      </c>
      <c r="B20" s="713" t="s">
        <v>4364</v>
      </c>
      <c r="C20" s="686"/>
      <c r="D20" s="686">
        <v>2</v>
      </c>
      <c r="E20" s="686"/>
      <c r="F20" s="686"/>
      <c r="G20" s="686"/>
      <c r="H20" s="686"/>
      <c r="I20" s="686"/>
      <c r="J20" s="686"/>
      <c r="K20" s="686"/>
      <c r="L20" s="686"/>
      <c r="M20" s="686"/>
      <c r="N20" s="686">
        <f t="shared" si="0"/>
        <v>2</v>
      </c>
      <c r="P20" s="755" t="s">
        <v>311</v>
      </c>
      <c r="Q20" s="760" t="s">
        <v>3359</v>
      </c>
      <c r="R20" s="757" t="s">
        <v>4880</v>
      </c>
      <c r="S20" s="758">
        <v>1.1399999999999999</v>
      </c>
      <c r="T20" s="763" t="s">
        <v>4957</v>
      </c>
      <c r="U20" s="759">
        <v>41185</v>
      </c>
      <c r="V20" s="755" t="s">
        <v>4409</v>
      </c>
      <c r="W20" s="768"/>
      <c r="X20" s="29"/>
      <c r="AD20" s="280">
        <v>278</v>
      </c>
      <c r="AE20" s="695" t="s">
        <v>764</v>
      </c>
      <c r="AF20" s="696" t="s">
        <v>5006</v>
      </c>
      <c r="AG20" s="695" t="s">
        <v>5011</v>
      </c>
      <c r="AH20" s="698" t="s">
        <v>5022</v>
      </c>
      <c r="AJ20" s="639">
        <v>1371</v>
      </c>
      <c r="AK20" s="639" t="s">
        <v>1941</v>
      </c>
      <c r="AL20" s="647" t="s">
        <v>3777</v>
      </c>
      <c r="AM20" s="639" t="s">
        <v>3778</v>
      </c>
      <c r="AN20" s="649">
        <v>40878</v>
      </c>
    </row>
    <row r="21" spans="1:40">
      <c r="A21" s="686" t="s">
        <v>11</v>
      </c>
      <c r="B21" s="713" t="s">
        <v>4810</v>
      </c>
      <c r="C21" s="686"/>
      <c r="D21" s="686">
        <v>1</v>
      </c>
      <c r="E21" s="686"/>
      <c r="F21" s="686"/>
      <c r="G21" s="686"/>
      <c r="H21" s="686">
        <v>1</v>
      </c>
      <c r="I21" s="686"/>
      <c r="J21" s="686">
        <v>19</v>
      </c>
      <c r="K21" s="686"/>
      <c r="L21" s="686"/>
      <c r="M21" s="686"/>
      <c r="N21" s="686">
        <f t="shared" si="0"/>
        <v>21</v>
      </c>
      <c r="P21" s="755" t="s">
        <v>114</v>
      </c>
      <c r="Q21" s="760" t="s">
        <v>4145</v>
      </c>
      <c r="R21" s="757" t="s">
        <v>4881</v>
      </c>
      <c r="S21" s="758">
        <v>0.4</v>
      </c>
      <c r="T21" s="763" t="s">
        <v>4957</v>
      </c>
      <c r="U21" s="759">
        <v>41185</v>
      </c>
      <c r="V21" s="755" t="s">
        <v>4865</v>
      </c>
      <c r="W21" s="768"/>
      <c r="X21" s="29"/>
      <c r="AD21" s="280">
        <v>279</v>
      </c>
      <c r="AE21" s="695" t="s">
        <v>1029</v>
      </c>
      <c r="AF21" s="696" t="s">
        <v>5007</v>
      </c>
      <c r="AG21" s="695" t="s">
        <v>1098</v>
      </c>
      <c r="AH21" s="698" t="s">
        <v>5023</v>
      </c>
      <c r="AJ21" s="639">
        <v>1372</v>
      </c>
      <c r="AK21" s="639" t="s">
        <v>2736</v>
      </c>
      <c r="AL21" s="647" t="s">
        <v>2737</v>
      </c>
      <c r="AM21" s="639" t="s">
        <v>3822</v>
      </c>
      <c r="AN21" s="648">
        <v>41022</v>
      </c>
    </row>
    <row r="22" spans="1:40">
      <c r="A22" s="686" t="s">
        <v>11</v>
      </c>
      <c r="B22" s="713" t="s">
        <v>4811</v>
      </c>
      <c r="C22" s="686"/>
      <c r="D22" s="686">
        <v>32</v>
      </c>
      <c r="E22" s="686">
        <v>10</v>
      </c>
      <c r="F22" s="686">
        <v>8</v>
      </c>
      <c r="G22" s="686"/>
      <c r="H22" s="686"/>
      <c r="I22" s="686"/>
      <c r="J22" s="686">
        <v>1</v>
      </c>
      <c r="K22" s="686"/>
      <c r="L22" s="686"/>
      <c r="M22" s="686"/>
      <c r="N22" s="686">
        <f t="shared" si="0"/>
        <v>51</v>
      </c>
      <c r="P22" s="755" t="s">
        <v>128</v>
      </c>
      <c r="Q22" s="760" t="s">
        <v>4882</v>
      </c>
      <c r="R22" s="757" t="s">
        <v>4883</v>
      </c>
      <c r="S22" s="758">
        <v>7.65</v>
      </c>
      <c r="T22" s="763" t="s">
        <v>4957</v>
      </c>
      <c r="U22" s="759">
        <v>41187</v>
      </c>
      <c r="V22" s="755"/>
      <c r="W22" s="768"/>
      <c r="X22" s="29"/>
      <c r="AD22" s="280">
        <v>280</v>
      </c>
      <c r="AE22" s="695" t="s">
        <v>1941</v>
      </c>
      <c r="AF22" s="696" t="s">
        <v>4258</v>
      </c>
      <c r="AG22" s="695" t="s">
        <v>4229</v>
      </c>
      <c r="AH22" s="698" t="s">
        <v>5023</v>
      </c>
      <c r="AJ22" s="639">
        <v>1373</v>
      </c>
      <c r="AK22" s="639" t="s">
        <v>175</v>
      </c>
      <c r="AL22" s="647" t="s">
        <v>4549</v>
      </c>
      <c r="AM22" s="639" t="s">
        <v>4550</v>
      </c>
      <c r="AN22" s="648">
        <v>41098</v>
      </c>
    </row>
    <row r="23" spans="1:40">
      <c r="A23" s="686" t="s">
        <v>11</v>
      </c>
      <c r="B23" s="713" t="s">
        <v>4812</v>
      </c>
      <c r="C23" s="686"/>
      <c r="D23" s="686"/>
      <c r="E23" s="686"/>
      <c r="F23" s="686"/>
      <c r="G23" s="686"/>
      <c r="H23" s="686"/>
      <c r="I23" s="686"/>
      <c r="J23" s="686">
        <v>1</v>
      </c>
      <c r="K23" s="686">
        <v>1</v>
      </c>
      <c r="L23" s="686"/>
      <c r="M23" s="686"/>
      <c r="N23" s="686">
        <f t="shared" si="0"/>
        <v>2</v>
      </c>
      <c r="P23" s="755" t="s">
        <v>123</v>
      </c>
      <c r="Q23" s="760" t="s">
        <v>4794</v>
      </c>
      <c r="R23" s="757" t="s">
        <v>4884</v>
      </c>
      <c r="S23" s="761">
        <v>3.77</v>
      </c>
      <c r="T23" s="763" t="s">
        <v>4957</v>
      </c>
      <c r="U23" s="759">
        <v>41187</v>
      </c>
      <c r="V23" s="755" t="s">
        <v>4885</v>
      </c>
      <c r="W23" s="768"/>
      <c r="X23" s="29"/>
      <c r="AD23" s="280">
        <v>281</v>
      </c>
      <c r="AE23" s="695" t="s">
        <v>30</v>
      </c>
      <c r="AF23" s="696" t="s">
        <v>5008</v>
      </c>
      <c r="AG23" s="695" t="s">
        <v>5012</v>
      </c>
      <c r="AH23" s="698" t="s">
        <v>5024</v>
      </c>
      <c r="AJ23" s="639">
        <v>1374</v>
      </c>
      <c r="AK23" s="639" t="s">
        <v>763</v>
      </c>
      <c r="AL23" s="647" t="s">
        <v>4253</v>
      </c>
      <c r="AM23" s="639" t="s">
        <v>4254</v>
      </c>
      <c r="AN23" s="648">
        <v>40824</v>
      </c>
    </row>
    <row r="24" spans="1:40">
      <c r="A24" s="686" t="s">
        <v>11</v>
      </c>
      <c r="B24" s="713" t="s">
        <v>4813</v>
      </c>
      <c r="C24" s="686"/>
      <c r="D24" s="686">
        <v>6</v>
      </c>
      <c r="E24" s="686">
        <v>5</v>
      </c>
      <c r="F24" s="686"/>
      <c r="G24" s="686"/>
      <c r="H24" s="686"/>
      <c r="I24" s="686"/>
      <c r="J24" s="686"/>
      <c r="K24" s="686"/>
      <c r="L24" s="686"/>
      <c r="M24" s="686"/>
      <c r="N24" s="686">
        <f t="shared" si="0"/>
        <v>11</v>
      </c>
      <c r="P24" s="755" t="s">
        <v>123</v>
      </c>
      <c r="Q24" s="760" t="s">
        <v>4794</v>
      </c>
      <c r="R24" s="757" t="s">
        <v>4886</v>
      </c>
      <c r="S24" s="758">
        <v>1.49</v>
      </c>
      <c r="T24" s="763" t="s">
        <v>4957</v>
      </c>
      <c r="U24" s="759">
        <v>41187</v>
      </c>
      <c r="V24" s="755" t="s">
        <v>4887</v>
      </c>
      <c r="W24" s="768"/>
      <c r="X24" s="29"/>
      <c r="AD24" s="280">
        <v>282</v>
      </c>
      <c r="AE24" s="695" t="s">
        <v>1468</v>
      </c>
      <c r="AF24" s="696" t="s">
        <v>2082</v>
      </c>
      <c r="AG24" s="695" t="s">
        <v>2003</v>
      </c>
      <c r="AH24" s="698" t="s">
        <v>5025</v>
      </c>
      <c r="AJ24" s="639">
        <v>1375</v>
      </c>
      <c r="AK24" s="639" t="s">
        <v>838</v>
      </c>
      <c r="AL24" s="647" t="s">
        <v>1398</v>
      </c>
      <c r="AM24" s="639" t="s">
        <v>4552</v>
      </c>
      <c r="AN24" s="648">
        <v>41100</v>
      </c>
    </row>
    <row r="25" spans="1:40">
      <c r="A25" s="686" t="s">
        <v>12</v>
      </c>
      <c r="B25" s="713" t="s">
        <v>4814</v>
      </c>
      <c r="C25" s="686"/>
      <c r="D25" s="686">
        <v>21</v>
      </c>
      <c r="E25" s="686">
        <v>76</v>
      </c>
      <c r="F25" s="686"/>
      <c r="G25" s="686"/>
      <c r="H25" s="686">
        <v>16</v>
      </c>
      <c r="I25" s="686"/>
      <c r="J25" s="686">
        <v>11</v>
      </c>
      <c r="K25" s="686">
        <v>17</v>
      </c>
      <c r="L25" s="686">
        <v>4</v>
      </c>
      <c r="M25" s="686"/>
      <c r="N25" s="686">
        <f t="shared" si="0"/>
        <v>145</v>
      </c>
      <c r="P25" s="755" t="s">
        <v>28</v>
      </c>
      <c r="Q25" s="760" t="s">
        <v>4445</v>
      </c>
      <c r="R25" s="762" t="s">
        <v>4888</v>
      </c>
      <c r="S25" s="763">
        <v>0.81</v>
      </c>
      <c r="T25" s="763" t="s">
        <v>4957</v>
      </c>
      <c r="U25" s="759">
        <v>41190</v>
      </c>
      <c r="V25" s="755" t="s">
        <v>4409</v>
      </c>
      <c r="W25" s="768"/>
      <c r="X25" s="29"/>
      <c r="AD25" s="280">
        <v>283</v>
      </c>
      <c r="AE25" s="695" t="s">
        <v>1468</v>
      </c>
      <c r="AF25" s="696" t="s">
        <v>1550</v>
      </c>
      <c r="AG25" s="695" t="s">
        <v>5013</v>
      </c>
      <c r="AH25" s="698" t="s">
        <v>5026</v>
      </c>
      <c r="AJ25" s="639">
        <v>1376</v>
      </c>
      <c r="AK25" s="639" t="s">
        <v>3772</v>
      </c>
      <c r="AL25" s="647" t="s">
        <v>1349</v>
      </c>
      <c r="AM25" s="639" t="s">
        <v>1350</v>
      </c>
      <c r="AN25" s="648">
        <v>41097</v>
      </c>
    </row>
    <row r="26" spans="1:40">
      <c r="A26" s="686" t="s">
        <v>1375</v>
      </c>
      <c r="B26" s="713" t="s">
        <v>4815</v>
      </c>
      <c r="C26" s="686"/>
      <c r="D26" s="686">
        <v>23</v>
      </c>
      <c r="E26" s="686">
        <v>41</v>
      </c>
      <c r="F26" s="686"/>
      <c r="G26" s="686"/>
      <c r="H26" s="686"/>
      <c r="I26" s="686"/>
      <c r="J26" s="686"/>
      <c r="K26" s="686"/>
      <c r="L26" s="686"/>
      <c r="M26" s="686"/>
      <c r="N26" s="686">
        <f t="shared" si="0"/>
        <v>64</v>
      </c>
      <c r="P26" s="755" t="s">
        <v>28</v>
      </c>
      <c r="Q26" s="760" t="s">
        <v>4445</v>
      </c>
      <c r="R26" s="762" t="s">
        <v>4889</v>
      </c>
      <c r="S26" s="763">
        <v>0.69</v>
      </c>
      <c r="T26" s="763" t="s">
        <v>4957</v>
      </c>
      <c r="U26" s="759">
        <v>41190</v>
      </c>
      <c r="V26" s="755" t="s">
        <v>4409</v>
      </c>
      <c r="W26" s="768"/>
      <c r="X26" s="29"/>
      <c r="AJ26" s="639">
        <v>1377</v>
      </c>
      <c r="AK26" s="639" t="s">
        <v>20</v>
      </c>
      <c r="AL26" s="647" t="s">
        <v>1425</v>
      </c>
      <c r="AM26" s="639" t="s">
        <v>1717</v>
      </c>
      <c r="AN26" s="648">
        <v>41092</v>
      </c>
    </row>
    <row r="27" spans="1:40">
      <c r="A27" s="686" t="s">
        <v>142</v>
      </c>
      <c r="B27" s="713" t="s">
        <v>1011</v>
      </c>
      <c r="C27" s="686"/>
      <c r="D27" s="686">
        <v>4</v>
      </c>
      <c r="E27" s="686"/>
      <c r="F27" s="686">
        <v>1</v>
      </c>
      <c r="G27" s="686"/>
      <c r="H27" s="686">
        <v>5</v>
      </c>
      <c r="I27" s="686"/>
      <c r="J27" s="686">
        <v>1</v>
      </c>
      <c r="K27" s="686"/>
      <c r="L27" s="686">
        <v>1</v>
      </c>
      <c r="M27" s="686"/>
      <c r="N27" s="686">
        <f t="shared" si="0"/>
        <v>12</v>
      </c>
      <c r="P27" s="755" t="s">
        <v>28</v>
      </c>
      <c r="Q27" s="760" t="s">
        <v>4473</v>
      </c>
      <c r="R27" s="762" t="s">
        <v>4525</v>
      </c>
      <c r="S27" s="763">
        <v>0.21</v>
      </c>
      <c r="T27" s="763" t="s">
        <v>4957</v>
      </c>
      <c r="U27" s="759">
        <v>41190</v>
      </c>
      <c r="V27" s="755" t="s">
        <v>4409</v>
      </c>
      <c r="W27" s="768"/>
      <c r="X27" s="29"/>
      <c r="AJ27" s="639">
        <v>1378</v>
      </c>
      <c r="AK27" s="639" t="s">
        <v>249</v>
      </c>
      <c r="AL27" s="647" t="s">
        <v>4553</v>
      </c>
      <c r="AM27" s="639" t="s">
        <v>4554</v>
      </c>
      <c r="AN27" s="648">
        <v>40936</v>
      </c>
    </row>
    <row r="28" spans="1:40">
      <c r="A28" s="686" t="s">
        <v>143</v>
      </c>
      <c r="B28" s="713" t="s">
        <v>4816</v>
      </c>
      <c r="C28" s="686"/>
      <c r="D28" s="686">
        <v>43</v>
      </c>
      <c r="E28" s="686"/>
      <c r="F28" s="686"/>
      <c r="G28" s="686"/>
      <c r="H28" s="686">
        <v>60</v>
      </c>
      <c r="I28" s="686"/>
      <c r="J28" s="686">
        <v>75</v>
      </c>
      <c r="K28" s="686">
        <v>29</v>
      </c>
      <c r="L28" s="686"/>
      <c r="M28" s="686"/>
      <c r="N28" s="686">
        <f t="shared" si="0"/>
        <v>207</v>
      </c>
      <c r="P28" s="755" t="s">
        <v>137</v>
      </c>
      <c r="Q28" s="760" t="s">
        <v>1669</v>
      </c>
      <c r="R28" s="762" t="s">
        <v>4516</v>
      </c>
      <c r="S28" s="763">
        <v>1.48</v>
      </c>
      <c r="T28" s="763" t="s">
        <v>4957</v>
      </c>
      <c r="U28" s="759">
        <v>41190</v>
      </c>
      <c r="V28" s="755" t="s">
        <v>4409</v>
      </c>
      <c r="W28" s="768"/>
      <c r="X28" s="29"/>
      <c r="AJ28" s="639">
        <v>1379</v>
      </c>
      <c r="AK28" s="639" t="s">
        <v>1099</v>
      </c>
      <c r="AL28" s="647" t="s">
        <v>4555</v>
      </c>
      <c r="AM28" s="639" t="s">
        <v>4556</v>
      </c>
      <c r="AN28" s="648">
        <v>40954</v>
      </c>
    </row>
    <row r="29" spans="1:40">
      <c r="A29" s="686" t="s">
        <v>143</v>
      </c>
      <c r="B29" s="713" t="s">
        <v>4817</v>
      </c>
      <c r="C29" s="686"/>
      <c r="D29" s="686">
        <v>109</v>
      </c>
      <c r="E29" s="686">
        <v>497</v>
      </c>
      <c r="F29" s="686"/>
      <c r="G29" s="686"/>
      <c r="H29" s="686"/>
      <c r="I29" s="686"/>
      <c r="J29" s="686"/>
      <c r="K29" s="686">
        <v>13</v>
      </c>
      <c r="L29" s="686"/>
      <c r="M29" s="686"/>
      <c r="N29" s="686">
        <f t="shared" si="0"/>
        <v>619</v>
      </c>
      <c r="P29" s="755" t="s">
        <v>763</v>
      </c>
      <c r="Q29" s="760" t="s">
        <v>4890</v>
      </c>
      <c r="R29" s="762" t="s">
        <v>4891</v>
      </c>
      <c r="S29" s="763">
        <v>0.42</v>
      </c>
      <c r="T29" s="763" t="s">
        <v>4957</v>
      </c>
      <c r="U29" s="759">
        <v>41190</v>
      </c>
      <c r="V29" s="755"/>
      <c r="W29" s="768"/>
      <c r="X29" s="29"/>
      <c r="AJ29" s="639">
        <v>1380</v>
      </c>
      <c r="AK29" s="639" t="s">
        <v>28</v>
      </c>
      <c r="AL29" s="647" t="s">
        <v>4557</v>
      </c>
      <c r="AM29" s="635" t="s">
        <v>1545</v>
      </c>
      <c r="AN29" s="648">
        <v>40969</v>
      </c>
    </row>
    <row r="30" spans="1:40">
      <c r="A30" s="686" t="s">
        <v>143</v>
      </c>
      <c r="B30" s="713" t="s">
        <v>4367</v>
      </c>
      <c r="C30" s="686"/>
      <c r="D30" s="686"/>
      <c r="E30" s="686">
        <v>226</v>
      </c>
      <c r="F30" s="686"/>
      <c r="G30" s="686"/>
      <c r="H30" s="686"/>
      <c r="I30" s="686"/>
      <c r="J30" s="686">
        <v>78</v>
      </c>
      <c r="K30" s="686"/>
      <c r="L30" s="686"/>
      <c r="M30" s="686"/>
      <c r="N30" s="686">
        <f t="shared" si="0"/>
        <v>304</v>
      </c>
      <c r="P30" s="755" t="s">
        <v>4136</v>
      </c>
      <c r="Q30" s="760" t="s">
        <v>4868</v>
      </c>
      <c r="R30" s="762" t="s">
        <v>4892</v>
      </c>
      <c r="S30" s="763">
        <v>2.9</v>
      </c>
      <c r="T30" s="763" t="s">
        <v>4957</v>
      </c>
      <c r="U30" s="759">
        <v>41190</v>
      </c>
      <c r="V30" s="755"/>
      <c r="W30" s="768"/>
      <c r="X30" s="29"/>
      <c r="AJ30" s="639">
        <v>1381</v>
      </c>
      <c r="AK30" s="639" t="s">
        <v>28</v>
      </c>
      <c r="AL30" s="647" t="s">
        <v>4558</v>
      </c>
      <c r="AM30" s="639" t="s">
        <v>1545</v>
      </c>
      <c r="AN30" s="648">
        <v>40961</v>
      </c>
    </row>
    <row r="31" spans="1:40">
      <c r="A31" s="686" t="s">
        <v>143</v>
      </c>
      <c r="B31" s="713" t="s">
        <v>4818</v>
      </c>
      <c r="C31" s="686"/>
      <c r="D31" s="686">
        <v>33</v>
      </c>
      <c r="E31" s="686">
        <v>18</v>
      </c>
      <c r="F31" s="686"/>
      <c r="G31" s="686"/>
      <c r="H31" s="686"/>
      <c r="I31" s="686"/>
      <c r="J31" s="686">
        <v>30</v>
      </c>
      <c r="K31" s="686"/>
      <c r="L31" s="686"/>
      <c r="M31" s="686"/>
      <c r="N31" s="686">
        <f t="shared" si="0"/>
        <v>81</v>
      </c>
      <c r="P31" s="755" t="s">
        <v>28</v>
      </c>
      <c r="Q31" s="760" t="s">
        <v>4445</v>
      </c>
      <c r="R31" s="762" t="s">
        <v>4893</v>
      </c>
      <c r="S31" s="763">
        <v>2.14</v>
      </c>
      <c r="T31" s="763" t="s">
        <v>4957</v>
      </c>
      <c r="U31" s="757" t="s">
        <v>4894</v>
      </c>
      <c r="V31" s="755" t="s">
        <v>4409</v>
      </c>
      <c r="W31" s="768"/>
      <c r="X31" s="29"/>
      <c r="AJ31" s="639">
        <v>1382</v>
      </c>
      <c r="AK31" s="639" t="s">
        <v>249</v>
      </c>
      <c r="AL31" s="647" t="s">
        <v>4553</v>
      </c>
      <c r="AM31" s="639" t="s">
        <v>4554</v>
      </c>
      <c r="AN31" s="648">
        <v>41007</v>
      </c>
    </row>
    <row r="32" spans="1:40">
      <c r="A32" s="686" t="s">
        <v>143</v>
      </c>
      <c r="B32" s="713" t="s">
        <v>3878</v>
      </c>
      <c r="C32" s="686"/>
      <c r="D32" s="686"/>
      <c r="E32" s="686"/>
      <c r="F32" s="686"/>
      <c r="G32" s="686"/>
      <c r="H32" s="686"/>
      <c r="I32" s="686"/>
      <c r="J32" s="686"/>
      <c r="K32" s="686">
        <v>43</v>
      </c>
      <c r="L32" s="686"/>
      <c r="M32" s="686"/>
      <c r="N32" s="686">
        <f t="shared" si="0"/>
        <v>43</v>
      </c>
      <c r="P32" s="755" t="s">
        <v>30</v>
      </c>
      <c r="Q32" s="760" t="s">
        <v>3945</v>
      </c>
      <c r="R32" s="762" t="s">
        <v>4895</v>
      </c>
      <c r="S32" s="763">
        <v>1.1200000000000001</v>
      </c>
      <c r="T32" s="763" t="s">
        <v>4957</v>
      </c>
      <c r="U32" s="759">
        <v>41190</v>
      </c>
      <c r="V32" s="755"/>
      <c r="W32" s="768"/>
      <c r="X32" s="29"/>
      <c r="AJ32" s="639">
        <v>1383</v>
      </c>
      <c r="AK32" s="639" t="s">
        <v>181</v>
      </c>
      <c r="AL32" s="647" t="s">
        <v>4560</v>
      </c>
      <c r="AM32" s="639" t="s">
        <v>1124</v>
      </c>
      <c r="AN32" s="648">
        <v>40954</v>
      </c>
    </row>
    <row r="33" spans="1:40">
      <c r="A33" s="686" t="s">
        <v>143</v>
      </c>
      <c r="B33" s="713" t="s">
        <v>3881</v>
      </c>
      <c r="C33" s="686"/>
      <c r="D33" s="686">
        <v>45</v>
      </c>
      <c r="E33" s="686"/>
      <c r="F33" s="686"/>
      <c r="G33" s="686"/>
      <c r="H33" s="686"/>
      <c r="I33" s="686"/>
      <c r="J33" s="686"/>
      <c r="K33" s="686">
        <v>254</v>
      </c>
      <c r="L33" s="686"/>
      <c r="M33" s="686"/>
      <c r="N33" s="686">
        <f t="shared" si="0"/>
        <v>299</v>
      </c>
      <c r="P33" s="755" t="s">
        <v>30</v>
      </c>
      <c r="Q33" s="760" t="s">
        <v>3945</v>
      </c>
      <c r="R33" s="762" t="s">
        <v>4896</v>
      </c>
      <c r="S33" s="763">
        <v>0.84</v>
      </c>
      <c r="T33" s="763" t="s">
        <v>4957</v>
      </c>
      <c r="U33" s="759">
        <v>41190</v>
      </c>
      <c r="V33" s="755"/>
      <c r="W33" s="768"/>
      <c r="X33" s="29"/>
      <c r="AJ33" s="639">
        <v>1384</v>
      </c>
      <c r="AK33" s="639" t="s">
        <v>181</v>
      </c>
      <c r="AL33" s="647" t="s">
        <v>4560</v>
      </c>
      <c r="AM33" s="639" t="s">
        <v>1124</v>
      </c>
      <c r="AN33" s="648">
        <v>40968</v>
      </c>
    </row>
    <row r="34" spans="1:40">
      <c r="A34" s="686" t="s">
        <v>143</v>
      </c>
      <c r="B34" s="713" t="s">
        <v>4819</v>
      </c>
      <c r="C34" s="686"/>
      <c r="D34" s="686"/>
      <c r="E34" s="686"/>
      <c r="F34" s="686"/>
      <c r="G34" s="686"/>
      <c r="H34" s="686"/>
      <c r="I34" s="686"/>
      <c r="J34" s="686">
        <v>480</v>
      </c>
      <c r="K34" s="686"/>
      <c r="L34" s="686"/>
      <c r="M34" s="686"/>
      <c r="N34" s="686">
        <f t="shared" si="0"/>
        <v>480</v>
      </c>
      <c r="P34" s="755" t="s">
        <v>171</v>
      </c>
      <c r="Q34" s="760" t="s">
        <v>4113</v>
      </c>
      <c r="R34" s="762" t="s">
        <v>4897</v>
      </c>
      <c r="S34" s="763">
        <v>0.56000000000000005</v>
      </c>
      <c r="T34" s="763" t="s">
        <v>4957</v>
      </c>
      <c r="U34" s="759">
        <v>41191</v>
      </c>
      <c r="V34" s="755" t="s">
        <v>4409</v>
      </c>
      <c r="W34" s="768"/>
      <c r="X34" s="29"/>
      <c r="AJ34" s="639">
        <v>1385</v>
      </c>
      <c r="AK34" s="639" t="s">
        <v>20</v>
      </c>
      <c r="AL34" s="647" t="s">
        <v>1157</v>
      </c>
      <c r="AM34" s="639" t="s">
        <v>2980</v>
      </c>
      <c r="AN34" s="648">
        <v>40977</v>
      </c>
    </row>
    <row r="35" spans="1:40">
      <c r="A35" s="686" t="s">
        <v>143</v>
      </c>
      <c r="B35" s="713" t="s">
        <v>4820</v>
      </c>
      <c r="C35" s="686"/>
      <c r="D35" s="686">
        <v>15</v>
      </c>
      <c r="E35" s="686"/>
      <c r="F35" s="686"/>
      <c r="G35" s="686"/>
      <c r="H35" s="686"/>
      <c r="I35" s="686"/>
      <c r="J35" s="686">
        <v>276</v>
      </c>
      <c r="K35" s="686">
        <v>73</v>
      </c>
      <c r="L35" s="686"/>
      <c r="M35" s="686"/>
      <c r="N35" s="686">
        <f t="shared" si="0"/>
        <v>364</v>
      </c>
      <c r="P35" s="755" t="s">
        <v>262</v>
      </c>
      <c r="Q35" s="760" t="s">
        <v>4119</v>
      </c>
      <c r="R35" s="762" t="s">
        <v>4898</v>
      </c>
      <c r="S35" s="763">
        <v>4.33</v>
      </c>
      <c r="T35" s="763" t="s">
        <v>4957</v>
      </c>
      <c r="U35" s="759">
        <v>41190</v>
      </c>
      <c r="V35" s="755"/>
      <c r="W35" s="768"/>
      <c r="X35" s="29"/>
      <c r="AJ35" s="639">
        <v>1386</v>
      </c>
      <c r="AK35" s="639" t="s">
        <v>153</v>
      </c>
      <c r="AL35" s="647" t="s">
        <v>4562</v>
      </c>
      <c r="AM35" s="639" t="s">
        <v>4563</v>
      </c>
      <c r="AN35" s="648">
        <v>40982</v>
      </c>
    </row>
    <row r="36" spans="1:40">
      <c r="A36" s="686" t="s">
        <v>143</v>
      </c>
      <c r="B36" s="713" t="s">
        <v>4821</v>
      </c>
      <c r="C36" s="686"/>
      <c r="D36" s="686">
        <v>1</v>
      </c>
      <c r="E36" s="686"/>
      <c r="F36" s="686"/>
      <c r="G36" s="686"/>
      <c r="H36" s="686"/>
      <c r="I36" s="686"/>
      <c r="J36" s="686"/>
      <c r="K36" s="686">
        <v>9</v>
      </c>
      <c r="L36" s="686"/>
      <c r="M36" s="686"/>
      <c r="N36" s="686">
        <f t="shared" si="0"/>
        <v>10</v>
      </c>
      <c r="P36" s="755" t="s">
        <v>262</v>
      </c>
      <c r="Q36" s="760" t="s">
        <v>4794</v>
      </c>
      <c r="R36" s="762" t="s">
        <v>4899</v>
      </c>
      <c r="S36" s="763">
        <v>0.75</v>
      </c>
      <c r="T36" s="763" t="s">
        <v>4957</v>
      </c>
      <c r="U36" s="759">
        <v>41190</v>
      </c>
      <c r="V36" s="755" t="s">
        <v>4900</v>
      </c>
      <c r="W36" s="768"/>
      <c r="X36" s="29"/>
      <c r="AJ36" s="639">
        <v>1387</v>
      </c>
      <c r="AK36" s="639" t="s">
        <v>4564</v>
      </c>
      <c r="AL36" s="647" t="s">
        <v>4565</v>
      </c>
      <c r="AM36" s="639" t="s">
        <v>1124</v>
      </c>
      <c r="AN36" s="648">
        <v>41009</v>
      </c>
    </row>
    <row r="37" spans="1:40">
      <c r="A37" s="686" t="s">
        <v>143</v>
      </c>
      <c r="B37" s="713" t="s">
        <v>4822</v>
      </c>
      <c r="C37" s="686"/>
      <c r="D37" s="686">
        <v>25</v>
      </c>
      <c r="E37" s="686">
        <v>2</v>
      </c>
      <c r="F37" s="686"/>
      <c r="G37" s="686"/>
      <c r="H37" s="686"/>
      <c r="I37" s="686"/>
      <c r="J37" s="686">
        <v>5</v>
      </c>
      <c r="K37" s="686">
        <v>28</v>
      </c>
      <c r="L37" s="686"/>
      <c r="M37" s="686"/>
      <c r="N37" s="686">
        <f t="shared" si="0"/>
        <v>60</v>
      </c>
      <c r="P37" s="755" t="s">
        <v>262</v>
      </c>
      <c r="Q37" s="756" t="s">
        <v>4901</v>
      </c>
      <c r="R37" s="762" t="s">
        <v>4902</v>
      </c>
      <c r="S37" s="763">
        <v>0.28999999999999998</v>
      </c>
      <c r="T37" s="763" t="s">
        <v>4957</v>
      </c>
      <c r="U37" s="759">
        <v>41190</v>
      </c>
      <c r="V37" s="755" t="s">
        <v>4409</v>
      </c>
      <c r="W37" s="768"/>
      <c r="X37" s="29"/>
      <c r="AJ37" s="639">
        <v>1388</v>
      </c>
      <c r="AK37" s="639" t="s">
        <v>158</v>
      </c>
      <c r="AL37" s="647" t="s">
        <v>4566</v>
      </c>
      <c r="AM37" s="639" t="s">
        <v>4229</v>
      </c>
      <c r="AN37" s="648">
        <v>41110</v>
      </c>
    </row>
    <row r="38" spans="1:40">
      <c r="A38" s="686" t="s">
        <v>143</v>
      </c>
      <c r="B38" s="713" t="s">
        <v>4375</v>
      </c>
      <c r="C38" s="686"/>
      <c r="D38" s="686"/>
      <c r="E38" s="686">
        <v>1</v>
      </c>
      <c r="F38" s="686"/>
      <c r="G38" s="686"/>
      <c r="H38" s="686"/>
      <c r="I38" s="686"/>
      <c r="J38" s="686"/>
      <c r="K38" s="686"/>
      <c r="L38" s="686"/>
      <c r="M38" s="686"/>
      <c r="N38" s="686">
        <f t="shared" si="0"/>
        <v>1</v>
      </c>
      <c r="P38" s="163" t="s">
        <v>764</v>
      </c>
      <c r="Q38" s="760" t="s">
        <v>4158</v>
      </c>
      <c r="R38" s="762" t="s">
        <v>4903</v>
      </c>
      <c r="S38" s="763">
        <v>0.63</v>
      </c>
      <c r="T38" s="763" t="s">
        <v>4957</v>
      </c>
      <c r="U38" s="759">
        <v>41192</v>
      </c>
      <c r="V38" s="755" t="s">
        <v>4409</v>
      </c>
      <c r="W38" s="768"/>
      <c r="X38" s="29"/>
      <c r="AJ38" s="639">
        <v>1389</v>
      </c>
      <c r="AK38" s="639" t="s">
        <v>28</v>
      </c>
      <c r="AL38" s="647" t="s">
        <v>4567</v>
      </c>
      <c r="AM38" s="639" t="s">
        <v>1545</v>
      </c>
      <c r="AN38" s="648">
        <v>41106</v>
      </c>
    </row>
    <row r="39" spans="1:40">
      <c r="A39" s="686" t="s">
        <v>143</v>
      </c>
      <c r="B39" s="713" t="s">
        <v>4823</v>
      </c>
      <c r="C39" s="686"/>
      <c r="D39" s="686"/>
      <c r="E39" s="686">
        <v>90</v>
      </c>
      <c r="F39" s="686"/>
      <c r="G39" s="686"/>
      <c r="H39" s="686"/>
      <c r="I39" s="686"/>
      <c r="J39" s="686"/>
      <c r="K39" s="686"/>
      <c r="L39" s="686"/>
      <c r="M39" s="686"/>
      <c r="N39" s="686">
        <f t="shared" si="0"/>
        <v>90</v>
      </c>
      <c r="P39" s="163" t="s">
        <v>171</v>
      </c>
      <c r="Q39" s="760" t="s">
        <v>4105</v>
      </c>
      <c r="R39" s="762"/>
      <c r="S39" s="763">
        <v>0.14000000000000001</v>
      </c>
      <c r="T39" s="763" t="s">
        <v>4957</v>
      </c>
      <c r="U39" s="759">
        <v>41192</v>
      </c>
      <c r="V39" s="755"/>
      <c r="W39" s="768"/>
      <c r="X39" s="29"/>
      <c r="AJ39" s="639">
        <v>1390</v>
      </c>
      <c r="AK39" s="639" t="s">
        <v>28</v>
      </c>
      <c r="AL39" s="647" t="s">
        <v>163</v>
      </c>
      <c r="AM39" s="639" t="s">
        <v>1728</v>
      </c>
      <c r="AN39" s="648">
        <v>41101</v>
      </c>
    </row>
    <row r="40" spans="1:40">
      <c r="A40" s="686" t="s">
        <v>143</v>
      </c>
      <c r="B40" s="713" t="s">
        <v>3890</v>
      </c>
      <c r="C40" s="686"/>
      <c r="D40" s="686"/>
      <c r="E40" s="686">
        <v>28</v>
      </c>
      <c r="F40" s="686"/>
      <c r="G40" s="686"/>
      <c r="H40" s="686"/>
      <c r="I40" s="686"/>
      <c r="J40" s="686"/>
      <c r="K40" s="686"/>
      <c r="L40" s="686"/>
      <c r="M40" s="686"/>
      <c r="N40" s="686">
        <f t="shared" si="0"/>
        <v>28</v>
      </c>
      <c r="P40" s="163" t="s">
        <v>128</v>
      </c>
      <c r="Q40" s="760" t="s">
        <v>4882</v>
      </c>
      <c r="R40" s="762" t="s">
        <v>4496</v>
      </c>
      <c r="S40" s="763">
        <v>7.94</v>
      </c>
      <c r="T40" s="763" t="s">
        <v>4957</v>
      </c>
      <c r="U40" s="759">
        <v>41192</v>
      </c>
      <c r="V40" s="755"/>
      <c r="W40" s="768"/>
      <c r="X40" s="29"/>
      <c r="AJ40" s="639">
        <v>1391</v>
      </c>
      <c r="AK40" s="639" t="s">
        <v>442</v>
      </c>
      <c r="AL40" s="647" t="s">
        <v>4201</v>
      </c>
      <c r="AM40" s="639" t="s">
        <v>4202</v>
      </c>
      <c r="AN40" s="648">
        <v>41102</v>
      </c>
    </row>
    <row r="41" spans="1:40">
      <c r="A41" s="686" t="s">
        <v>143</v>
      </c>
      <c r="B41" s="713" t="s">
        <v>4824</v>
      </c>
      <c r="C41" s="686"/>
      <c r="D41" s="686">
        <v>83</v>
      </c>
      <c r="E41" s="686"/>
      <c r="F41" s="686"/>
      <c r="G41" s="686"/>
      <c r="H41" s="686"/>
      <c r="I41" s="686"/>
      <c r="J41" s="686">
        <v>109</v>
      </c>
      <c r="K41" s="686"/>
      <c r="L41" s="686"/>
      <c r="M41" s="686"/>
      <c r="N41" s="686">
        <f t="shared" si="0"/>
        <v>192</v>
      </c>
      <c r="P41" s="163" t="s">
        <v>28</v>
      </c>
      <c r="Q41" s="760" t="s">
        <v>4445</v>
      </c>
      <c r="R41" s="762" t="s">
        <v>4904</v>
      </c>
      <c r="S41" s="763">
        <v>3.2</v>
      </c>
      <c r="T41" s="763" t="s">
        <v>4957</v>
      </c>
      <c r="U41" s="759">
        <v>41192</v>
      </c>
      <c r="V41" s="755" t="s">
        <v>4409</v>
      </c>
      <c r="W41" s="768"/>
      <c r="X41" s="29"/>
      <c r="AJ41" s="639">
        <v>1392</v>
      </c>
      <c r="AK41" s="639" t="s">
        <v>4250</v>
      </c>
      <c r="AL41" s="647" t="s">
        <v>4251</v>
      </c>
      <c r="AM41" s="639" t="s">
        <v>786</v>
      </c>
      <c r="AN41" s="648">
        <v>41102</v>
      </c>
    </row>
    <row r="42" spans="1:40">
      <c r="A42" s="686" t="s">
        <v>143</v>
      </c>
      <c r="B42" s="713" t="s">
        <v>4825</v>
      </c>
      <c r="C42" s="686"/>
      <c r="D42" s="686">
        <v>2</v>
      </c>
      <c r="E42" s="686"/>
      <c r="F42" s="686"/>
      <c r="G42" s="686"/>
      <c r="H42" s="686">
        <v>8</v>
      </c>
      <c r="I42" s="686"/>
      <c r="J42" s="686"/>
      <c r="K42" s="686"/>
      <c r="L42" s="686"/>
      <c r="M42" s="686"/>
      <c r="N42" s="686">
        <f t="shared" si="0"/>
        <v>10</v>
      </c>
      <c r="P42" s="163" t="s">
        <v>28</v>
      </c>
      <c r="Q42" s="760" t="s">
        <v>4031</v>
      </c>
      <c r="R42" s="762" t="s">
        <v>4905</v>
      </c>
      <c r="S42" s="763">
        <v>0.11</v>
      </c>
      <c r="T42" s="763" t="s">
        <v>4957</v>
      </c>
      <c r="U42" s="759">
        <v>41192</v>
      </c>
      <c r="V42" s="755"/>
      <c r="W42" s="768"/>
      <c r="X42" s="29"/>
      <c r="AJ42" s="639">
        <v>1393</v>
      </c>
      <c r="AK42" s="639" t="s">
        <v>3772</v>
      </c>
      <c r="AL42" s="647" t="s">
        <v>801</v>
      </c>
      <c r="AM42" s="639" t="s">
        <v>1090</v>
      </c>
      <c r="AN42" s="648">
        <v>41104</v>
      </c>
    </row>
    <row r="43" spans="1:40">
      <c r="A43" s="686" t="s">
        <v>143</v>
      </c>
      <c r="B43" s="713" t="s">
        <v>4826</v>
      </c>
      <c r="C43" s="686"/>
      <c r="D43" s="686"/>
      <c r="E43" s="686">
        <v>4</v>
      </c>
      <c r="F43" s="686"/>
      <c r="G43" s="686"/>
      <c r="H43" s="686"/>
      <c r="I43" s="686"/>
      <c r="J43" s="686"/>
      <c r="K43" s="686"/>
      <c r="L43" s="686"/>
      <c r="M43" s="686"/>
      <c r="N43" s="686">
        <f t="shared" si="0"/>
        <v>4</v>
      </c>
      <c r="P43" s="163" t="s">
        <v>28</v>
      </c>
      <c r="Q43" s="760" t="s">
        <v>4031</v>
      </c>
      <c r="R43" s="762" t="s">
        <v>4906</v>
      </c>
      <c r="S43" s="763">
        <v>0.13</v>
      </c>
      <c r="T43" s="763" t="s">
        <v>4957</v>
      </c>
      <c r="U43" s="759">
        <v>41192</v>
      </c>
      <c r="V43" s="755" t="s">
        <v>4409</v>
      </c>
      <c r="W43" s="768"/>
      <c r="X43" s="29"/>
      <c r="AJ43" s="639">
        <v>1394</v>
      </c>
      <c r="AK43" s="639" t="s">
        <v>3772</v>
      </c>
      <c r="AL43" s="647" t="s">
        <v>4569</v>
      </c>
      <c r="AM43" s="639" t="s">
        <v>817</v>
      </c>
      <c r="AN43" s="648">
        <v>41104</v>
      </c>
    </row>
    <row r="44" spans="1:40">
      <c r="A44" s="686" t="s">
        <v>143</v>
      </c>
      <c r="B44" s="713" t="s">
        <v>4378</v>
      </c>
      <c r="C44" s="686"/>
      <c r="D44" s="686">
        <v>2</v>
      </c>
      <c r="E44" s="686"/>
      <c r="F44" s="686"/>
      <c r="G44" s="686"/>
      <c r="H44" s="686"/>
      <c r="I44" s="686"/>
      <c r="J44" s="686"/>
      <c r="K44" s="686">
        <v>2</v>
      </c>
      <c r="L44" s="686"/>
      <c r="M44" s="686"/>
      <c r="N44" s="686">
        <f t="shared" si="0"/>
        <v>4</v>
      </c>
      <c r="P44" s="163" t="s">
        <v>838</v>
      </c>
      <c r="Q44" s="760" t="s">
        <v>4140</v>
      </c>
      <c r="R44" s="762" t="s">
        <v>4907</v>
      </c>
      <c r="S44" s="763">
        <v>0.05</v>
      </c>
      <c r="T44" s="763" t="s">
        <v>4957</v>
      </c>
      <c r="U44" s="759">
        <v>41192</v>
      </c>
      <c r="V44" s="755" t="s">
        <v>4409</v>
      </c>
      <c r="W44" s="768"/>
      <c r="X44" s="29"/>
      <c r="AJ44" s="639">
        <v>1395</v>
      </c>
      <c r="AK44" s="639" t="s">
        <v>4570</v>
      </c>
      <c r="AL44" s="647" t="s">
        <v>4571</v>
      </c>
      <c r="AM44" s="639"/>
      <c r="AN44" s="648">
        <v>41101</v>
      </c>
    </row>
    <row r="45" spans="1:40">
      <c r="A45" s="686" t="s">
        <v>143</v>
      </c>
      <c r="B45" s="713" t="s">
        <v>3895</v>
      </c>
      <c r="C45" s="686"/>
      <c r="D45" s="686">
        <v>64</v>
      </c>
      <c r="E45" s="686"/>
      <c r="F45" s="686"/>
      <c r="G45" s="686"/>
      <c r="H45" s="686">
        <v>23</v>
      </c>
      <c r="I45" s="686"/>
      <c r="J45" s="686">
        <v>10</v>
      </c>
      <c r="K45" s="686"/>
      <c r="L45" s="686"/>
      <c r="M45" s="686"/>
      <c r="N45" s="686">
        <f t="shared" si="0"/>
        <v>97</v>
      </c>
      <c r="P45" s="163" t="s">
        <v>128</v>
      </c>
      <c r="Q45" s="760" t="s">
        <v>3981</v>
      </c>
      <c r="R45" s="762" t="s">
        <v>4908</v>
      </c>
      <c r="S45" s="763">
        <v>12.76</v>
      </c>
      <c r="T45" s="763" t="s">
        <v>4957</v>
      </c>
      <c r="U45" s="759">
        <v>41192</v>
      </c>
      <c r="V45" s="755" t="s">
        <v>4409</v>
      </c>
      <c r="W45" s="768"/>
      <c r="X45" s="29"/>
      <c r="AJ45" s="639">
        <v>1396</v>
      </c>
      <c r="AK45" s="635" t="s">
        <v>175</v>
      </c>
      <c r="AL45" s="651" t="s">
        <v>4572</v>
      </c>
      <c r="AM45" s="639"/>
      <c r="AN45" s="648">
        <v>41101</v>
      </c>
    </row>
    <row r="46" spans="1:40">
      <c r="A46" s="686" t="s">
        <v>143</v>
      </c>
      <c r="B46" s="713" t="s">
        <v>4827</v>
      </c>
      <c r="C46" s="686"/>
      <c r="D46" s="686">
        <v>3</v>
      </c>
      <c r="E46" s="686"/>
      <c r="F46" s="686"/>
      <c r="G46" s="686"/>
      <c r="H46" s="686"/>
      <c r="I46" s="686"/>
      <c r="J46" s="686">
        <v>87</v>
      </c>
      <c r="K46" s="686">
        <v>18</v>
      </c>
      <c r="L46" s="686"/>
      <c r="M46" s="686"/>
      <c r="N46" s="686">
        <f t="shared" si="0"/>
        <v>108</v>
      </c>
      <c r="P46" s="163" t="s">
        <v>175</v>
      </c>
      <c r="Q46" s="760" t="s">
        <v>4513</v>
      </c>
      <c r="R46" s="762" t="s">
        <v>4909</v>
      </c>
      <c r="S46" s="763">
        <v>0.56000000000000005</v>
      </c>
      <c r="T46" s="763" t="s">
        <v>4957</v>
      </c>
      <c r="U46" s="759">
        <v>41192</v>
      </c>
      <c r="V46" s="755"/>
      <c r="W46" s="768"/>
      <c r="X46" s="29"/>
      <c r="AJ46" s="639">
        <v>1397</v>
      </c>
      <c r="AK46" s="635" t="s">
        <v>3372</v>
      </c>
      <c r="AL46" s="647" t="s">
        <v>3373</v>
      </c>
      <c r="AM46" s="639"/>
      <c r="AN46" s="648">
        <v>41106</v>
      </c>
    </row>
    <row r="47" spans="1:40">
      <c r="A47" s="686" t="s">
        <v>143</v>
      </c>
      <c r="B47" s="713" t="s">
        <v>4828</v>
      </c>
      <c r="C47" s="686"/>
      <c r="D47" s="686"/>
      <c r="E47" s="686">
        <v>25</v>
      </c>
      <c r="F47" s="686"/>
      <c r="G47" s="686"/>
      <c r="H47" s="686"/>
      <c r="I47" s="686"/>
      <c r="J47" s="686"/>
      <c r="K47" s="686"/>
      <c r="L47" s="686"/>
      <c r="M47" s="686"/>
      <c r="N47" s="686">
        <f t="shared" si="0"/>
        <v>25</v>
      </c>
      <c r="P47" s="163" t="s">
        <v>171</v>
      </c>
      <c r="Q47" s="760" t="s">
        <v>3353</v>
      </c>
      <c r="R47" s="762" t="s">
        <v>4910</v>
      </c>
      <c r="S47" s="763">
        <v>0.86</v>
      </c>
      <c r="T47" s="763" t="s">
        <v>4957</v>
      </c>
      <c r="U47" s="759">
        <v>41192</v>
      </c>
      <c r="V47" s="755" t="s">
        <v>4409</v>
      </c>
      <c r="W47" s="768"/>
      <c r="X47" s="29"/>
      <c r="AJ47" s="639">
        <v>1398</v>
      </c>
      <c r="AK47" s="639" t="s">
        <v>763</v>
      </c>
      <c r="AL47" s="647"/>
      <c r="AM47" s="639"/>
      <c r="AN47" s="648">
        <v>41102</v>
      </c>
    </row>
    <row r="48" spans="1:40">
      <c r="A48" s="686" t="s">
        <v>143</v>
      </c>
      <c r="B48" s="713" t="s">
        <v>4829</v>
      </c>
      <c r="C48" s="686"/>
      <c r="D48" s="686"/>
      <c r="E48" s="686"/>
      <c r="F48" s="686"/>
      <c r="G48" s="686"/>
      <c r="H48" s="686"/>
      <c r="I48" s="686"/>
      <c r="J48" s="686"/>
      <c r="K48" s="686"/>
      <c r="L48" s="686"/>
      <c r="M48" s="686">
        <v>23</v>
      </c>
      <c r="N48" s="686">
        <f t="shared" si="0"/>
        <v>23</v>
      </c>
      <c r="P48" s="163" t="s">
        <v>175</v>
      </c>
      <c r="Q48" s="760" t="s">
        <v>4433</v>
      </c>
      <c r="R48" s="762" t="s">
        <v>4911</v>
      </c>
      <c r="S48" s="763">
        <v>1.07</v>
      </c>
      <c r="T48" s="763" t="s">
        <v>4957</v>
      </c>
      <c r="U48" s="759">
        <v>41192</v>
      </c>
      <c r="V48" s="755"/>
      <c r="W48" s="768"/>
      <c r="X48" s="29"/>
      <c r="AJ48" s="639">
        <v>1399</v>
      </c>
      <c r="AK48" s="639" t="s">
        <v>137</v>
      </c>
      <c r="AL48" s="647" t="s">
        <v>1669</v>
      </c>
      <c r="AM48" s="639"/>
      <c r="AN48" s="648">
        <v>41112</v>
      </c>
    </row>
    <row r="49" spans="1:40">
      <c r="A49" s="686" t="s">
        <v>143</v>
      </c>
      <c r="B49" s="713" t="s">
        <v>4830</v>
      </c>
      <c r="C49" s="686">
        <v>243</v>
      </c>
      <c r="D49" s="686">
        <v>16</v>
      </c>
      <c r="E49" s="686">
        <v>273</v>
      </c>
      <c r="F49" s="686"/>
      <c r="G49" s="686"/>
      <c r="H49" s="686">
        <v>314</v>
      </c>
      <c r="I49" s="686"/>
      <c r="J49" s="686">
        <v>123</v>
      </c>
      <c r="K49" s="686">
        <v>2567</v>
      </c>
      <c r="L49" s="686"/>
      <c r="M49" s="686"/>
      <c r="N49" s="686">
        <f t="shared" si="0"/>
        <v>3536</v>
      </c>
      <c r="P49" s="163" t="s">
        <v>171</v>
      </c>
      <c r="Q49" s="760" t="s">
        <v>4110</v>
      </c>
      <c r="R49" s="762" t="s">
        <v>4912</v>
      </c>
      <c r="S49" s="763">
        <v>0.16</v>
      </c>
      <c r="T49" s="763" t="s">
        <v>4957</v>
      </c>
      <c r="U49" s="759">
        <v>41192</v>
      </c>
      <c r="V49" s="755" t="s">
        <v>4409</v>
      </c>
      <c r="W49" s="768"/>
      <c r="X49" s="29"/>
      <c r="AJ49" s="639">
        <v>1400</v>
      </c>
      <c r="AK49" s="639" t="s">
        <v>137</v>
      </c>
      <c r="AL49" s="647" t="s">
        <v>1561</v>
      </c>
      <c r="AM49" s="639" t="s">
        <v>4573</v>
      </c>
      <c r="AN49" s="648">
        <v>40897</v>
      </c>
    </row>
    <row r="50" spans="1:40">
      <c r="A50" s="686" t="s">
        <v>143</v>
      </c>
      <c r="B50" s="713" t="s">
        <v>4831</v>
      </c>
      <c r="C50" s="686">
        <v>17</v>
      </c>
      <c r="D50" s="686">
        <v>10</v>
      </c>
      <c r="E50" s="686"/>
      <c r="F50" s="686"/>
      <c r="G50" s="686"/>
      <c r="H50" s="686">
        <v>5</v>
      </c>
      <c r="I50" s="686"/>
      <c r="J50" s="686">
        <v>50</v>
      </c>
      <c r="K50" s="686">
        <v>28</v>
      </c>
      <c r="L50" s="686"/>
      <c r="M50" s="686"/>
      <c r="N50" s="686">
        <f t="shared" si="0"/>
        <v>110</v>
      </c>
      <c r="P50" s="163" t="s">
        <v>1099</v>
      </c>
      <c r="Q50" s="760" t="s">
        <v>4783</v>
      </c>
      <c r="R50" s="762" t="s">
        <v>4913</v>
      </c>
      <c r="S50" s="763">
        <v>0.04</v>
      </c>
      <c r="T50" s="763" t="s">
        <v>4957</v>
      </c>
      <c r="U50" s="759">
        <v>41192</v>
      </c>
      <c r="V50" s="755" t="s">
        <v>4409</v>
      </c>
      <c r="W50" s="768"/>
      <c r="X50" s="29"/>
      <c r="AJ50" s="639">
        <v>1401</v>
      </c>
      <c r="AK50" s="639" t="s">
        <v>3254</v>
      </c>
      <c r="AL50" s="647" t="s">
        <v>4558</v>
      </c>
      <c r="AM50" s="639" t="s">
        <v>1545</v>
      </c>
      <c r="AN50" s="648">
        <v>40935</v>
      </c>
    </row>
    <row r="51" spans="1:40">
      <c r="A51" s="686" t="s">
        <v>143</v>
      </c>
      <c r="B51" s="713" t="s">
        <v>3899</v>
      </c>
      <c r="C51" s="686"/>
      <c r="D51" s="686"/>
      <c r="E51" s="686"/>
      <c r="F51" s="686"/>
      <c r="G51" s="686"/>
      <c r="H51" s="686"/>
      <c r="I51" s="686"/>
      <c r="J51" s="686"/>
      <c r="K51" s="686">
        <v>8</v>
      </c>
      <c r="L51" s="686"/>
      <c r="M51" s="686"/>
      <c r="N51" s="686">
        <f t="shared" si="0"/>
        <v>8</v>
      </c>
      <c r="P51" s="163" t="s">
        <v>262</v>
      </c>
      <c r="Q51" s="760" t="s">
        <v>4119</v>
      </c>
      <c r="R51" s="762" t="s">
        <v>4914</v>
      </c>
      <c r="S51" s="763">
        <v>4.33</v>
      </c>
      <c r="T51" s="763" t="s">
        <v>4957</v>
      </c>
      <c r="U51" s="759">
        <v>41191</v>
      </c>
      <c r="V51" s="755" t="s">
        <v>4409</v>
      </c>
      <c r="W51" s="768"/>
      <c r="X51" s="29"/>
      <c r="AJ51" s="639">
        <v>1402</v>
      </c>
      <c r="AK51" s="635" t="s">
        <v>1468</v>
      </c>
      <c r="AL51" s="647" t="s">
        <v>4574</v>
      </c>
      <c r="AM51" s="639" t="s">
        <v>2003</v>
      </c>
      <c r="AN51" s="648">
        <v>40941</v>
      </c>
    </row>
    <row r="52" spans="1:40">
      <c r="A52" s="686" t="s">
        <v>143</v>
      </c>
      <c r="B52" s="713" t="s">
        <v>4832</v>
      </c>
      <c r="C52" s="686"/>
      <c r="D52" s="686">
        <v>2</v>
      </c>
      <c r="E52" s="686">
        <v>24</v>
      </c>
      <c r="F52" s="686"/>
      <c r="G52" s="686"/>
      <c r="H52" s="686"/>
      <c r="I52" s="686"/>
      <c r="J52" s="686">
        <v>6</v>
      </c>
      <c r="K52" s="686"/>
      <c r="L52" s="686"/>
      <c r="M52" s="686"/>
      <c r="N52" s="686">
        <f t="shared" si="0"/>
        <v>32</v>
      </c>
      <c r="P52" s="163" t="s">
        <v>28</v>
      </c>
      <c r="Q52" s="760" t="s">
        <v>4058</v>
      </c>
      <c r="R52" s="762" t="s">
        <v>4915</v>
      </c>
      <c r="S52" s="763">
        <v>0.08</v>
      </c>
      <c r="T52" s="763" t="s">
        <v>4957</v>
      </c>
      <c r="U52" s="759">
        <v>41194</v>
      </c>
      <c r="V52" s="755"/>
      <c r="W52" s="768"/>
      <c r="X52" s="29"/>
      <c r="AJ52" s="639">
        <v>1403</v>
      </c>
      <c r="AK52" s="639" t="s">
        <v>24</v>
      </c>
      <c r="AL52" s="647" t="s">
        <v>4576</v>
      </c>
      <c r="AM52" s="639" t="s">
        <v>4577</v>
      </c>
      <c r="AN52" s="648">
        <v>40988</v>
      </c>
    </row>
    <row r="53" spans="1:40">
      <c r="A53" s="686" t="s">
        <v>143</v>
      </c>
      <c r="B53" s="713" t="s">
        <v>4833</v>
      </c>
      <c r="C53" s="686"/>
      <c r="D53" s="686">
        <v>6</v>
      </c>
      <c r="E53" s="686"/>
      <c r="F53" s="686"/>
      <c r="G53" s="686"/>
      <c r="H53" s="686">
        <v>8</v>
      </c>
      <c r="I53" s="686"/>
      <c r="J53" s="686">
        <v>25</v>
      </c>
      <c r="K53" s="686">
        <v>32</v>
      </c>
      <c r="L53" s="686"/>
      <c r="M53" s="686"/>
      <c r="N53" s="686">
        <f t="shared" si="0"/>
        <v>71</v>
      </c>
      <c r="P53" s="163" t="s">
        <v>196</v>
      </c>
      <c r="Q53" s="760" t="s">
        <v>4864</v>
      </c>
      <c r="R53" s="762" t="s">
        <v>4916</v>
      </c>
      <c r="S53" s="763">
        <v>1.23</v>
      </c>
      <c r="T53" s="763" t="s">
        <v>4957</v>
      </c>
      <c r="U53" s="759">
        <v>41193</v>
      </c>
      <c r="V53" s="755" t="s">
        <v>4409</v>
      </c>
      <c r="W53" s="768"/>
      <c r="X53" s="29"/>
      <c r="AJ53" s="639">
        <v>1404</v>
      </c>
      <c r="AK53" s="639" t="s">
        <v>196</v>
      </c>
      <c r="AL53" s="651" t="s">
        <v>4578</v>
      </c>
      <c r="AM53" s="639" t="s">
        <v>3779</v>
      </c>
      <c r="AN53" s="648">
        <v>40989</v>
      </c>
    </row>
    <row r="54" spans="1:40">
      <c r="A54" s="686" t="s">
        <v>143</v>
      </c>
      <c r="B54" s="713" t="s">
        <v>4834</v>
      </c>
      <c r="C54" s="686"/>
      <c r="D54" s="686">
        <v>36</v>
      </c>
      <c r="E54" s="686">
        <v>26</v>
      </c>
      <c r="F54" s="686"/>
      <c r="G54" s="686">
        <v>87</v>
      </c>
      <c r="H54" s="686">
        <v>163</v>
      </c>
      <c r="I54" s="686"/>
      <c r="J54" s="686">
        <v>131</v>
      </c>
      <c r="K54" s="686">
        <v>13</v>
      </c>
      <c r="L54" s="686"/>
      <c r="M54" s="686"/>
      <c r="N54" s="686">
        <f t="shared" si="0"/>
        <v>456</v>
      </c>
      <c r="P54" s="163" t="s">
        <v>196</v>
      </c>
      <c r="Q54" s="760" t="s">
        <v>4864</v>
      </c>
      <c r="R54" s="762" t="s">
        <v>4917</v>
      </c>
      <c r="S54" s="763">
        <v>0.3</v>
      </c>
      <c r="T54" s="763" t="s">
        <v>4957</v>
      </c>
      <c r="U54" s="759">
        <v>41193</v>
      </c>
      <c r="V54" s="755" t="s">
        <v>4409</v>
      </c>
      <c r="W54" s="768"/>
      <c r="X54" s="29"/>
      <c r="AJ54" s="639">
        <v>1405</v>
      </c>
      <c r="AK54" s="639" t="s">
        <v>28</v>
      </c>
      <c r="AL54" s="647" t="s">
        <v>4579</v>
      </c>
      <c r="AM54" s="639" t="s">
        <v>4580</v>
      </c>
      <c r="AN54" s="648">
        <v>40942</v>
      </c>
    </row>
    <row r="55" spans="1:40">
      <c r="A55" s="686" t="s">
        <v>143</v>
      </c>
      <c r="B55" s="713" t="s">
        <v>4835</v>
      </c>
      <c r="C55" s="686"/>
      <c r="D55" s="686">
        <v>83</v>
      </c>
      <c r="E55" s="686"/>
      <c r="F55" s="686"/>
      <c r="G55" s="686"/>
      <c r="H55" s="686"/>
      <c r="I55" s="686"/>
      <c r="J55" s="686">
        <v>390</v>
      </c>
      <c r="K55" s="686">
        <v>155</v>
      </c>
      <c r="L55" s="686"/>
      <c r="M55" s="686"/>
      <c r="N55" s="686">
        <f t="shared" si="0"/>
        <v>628</v>
      </c>
      <c r="P55" s="163" t="s">
        <v>137</v>
      </c>
      <c r="Q55" s="760" t="s">
        <v>1669</v>
      </c>
      <c r="R55" s="762" t="s">
        <v>4918</v>
      </c>
      <c r="S55" s="763">
        <v>7.0000000000000007E-2</v>
      </c>
      <c r="T55" s="763" t="s">
        <v>4957</v>
      </c>
      <c r="U55" s="759">
        <v>41192</v>
      </c>
      <c r="V55" s="755" t="s">
        <v>4409</v>
      </c>
      <c r="W55" s="768"/>
      <c r="X55" s="29"/>
      <c r="AJ55" s="639">
        <v>1406</v>
      </c>
      <c r="AK55" s="639" t="s">
        <v>1468</v>
      </c>
      <c r="AL55" s="647" t="s">
        <v>2082</v>
      </c>
      <c r="AM55" s="639" t="s">
        <v>2003</v>
      </c>
      <c r="AN55" s="648">
        <v>40952</v>
      </c>
    </row>
    <row r="56" spans="1:40">
      <c r="A56" s="686" t="s">
        <v>143</v>
      </c>
      <c r="B56" s="713" t="s">
        <v>4383</v>
      </c>
      <c r="C56" s="686"/>
      <c r="D56" s="686"/>
      <c r="E56" s="686"/>
      <c r="F56" s="686"/>
      <c r="G56" s="686"/>
      <c r="H56" s="686"/>
      <c r="I56" s="686"/>
      <c r="J56" s="686"/>
      <c r="K56" s="686">
        <v>4</v>
      </c>
      <c r="L56" s="686"/>
      <c r="M56" s="686"/>
      <c r="N56" s="686">
        <f t="shared" si="0"/>
        <v>4</v>
      </c>
      <c r="P56" s="163" t="s">
        <v>30</v>
      </c>
      <c r="Q56" s="760" t="s">
        <v>3945</v>
      </c>
      <c r="R56" s="762"/>
      <c r="S56" s="763">
        <v>0.42</v>
      </c>
      <c r="T56" s="763" t="s">
        <v>4957</v>
      </c>
      <c r="U56" s="759">
        <v>41191</v>
      </c>
      <c r="V56" s="755"/>
      <c r="W56" s="768"/>
      <c r="X56" s="29"/>
      <c r="AJ56" s="639">
        <v>1407</v>
      </c>
      <c r="AK56" s="639" t="s">
        <v>249</v>
      </c>
      <c r="AL56" s="647" t="s">
        <v>1359</v>
      </c>
      <c r="AM56" s="639" t="s">
        <v>1360</v>
      </c>
      <c r="AN56" s="648">
        <v>40954</v>
      </c>
    </row>
    <row r="57" spans="1:40">
      <c r="A57" s="686" t="s">
        <v>143</v>
      </c>
      <c r="B57" s="713" t="s">
        <v>4836</v>
      </c>
      <c r="C57" s="686"/>
      <c r="D57" s="686">
        <v>1099</v>
      </c>
      <c r="E57" s="686"/>
      <c r="F57" s="686"/>
      <c r="G57" s="686"/>
      <c r="H57" s="686">
        <v>278</v>
      </c>
      <c r="I57" s="686"/>
      <c r="J57" s="686">
        <v>365</v>
      </c>
      <c r="K57" s="686"/>
      <c r="L57" s="686"/>
      <c r="M57" s="686"/>
      <c r="N57" s="686">
        <f t="shared" si="0"/>
        <v>1742</v>
      </c>
      <c r="P57" s="163" t="s">
        <v>30</v>
      </c>
      <c r="Q57" s="760" t="s">
        <v>3945</v>
      </c>
      <c r="R57" s="762"/>
      <c r="S57" s="763">
        <v>0.26</v>
      </c>
      <c r="T57" s="763" t="s">
        <v>4957</v>
      </c>
      <c r="U57" s="759">
        <v>41191</v>
      </c>
      <c r="V57" s="755"/>
      <c r="W57" s="768"/>
      <c r="X57" s="29"/>
      <c r="AJ57" s="639">
        <v>1408</v>
      </c>
      <c r="AK57" s="639" t="s">
        <v>13</v>
      </c>
      <c r="AL57" s="647" t="s">
        <v>1865</v>
      </c>
      <c r="AM57" s="639" t="s">
        <v>1866</v>
      </c>
      <c r="AN57" s="648">
        <v>40944</v>
      </c>
    </row>
    <row r="58" spans="1:40">
      <c r="A58" s="686" t="s">
        <v>143</v>
      </c>
      <c r="B58" s="713" t="s">
        <v>4837</v>
      </c>
      <c r="C58" s="686"/>
      <c r="D58" s="686">
        <v>54</v>
      </c>
      <c r="E58" s="686">
        <v>15</v>
      </c>
      <c r="F58" s="686">
        <v>117</v>
      </c>
      <c r="G58" s="686">
        <v>34</v>
      </c>
      <c r="H58" s="686">
        <v>4</v>
      </c>
      <c r="I58" s="686"/>
      <c r="J58" s="686">
        <v>27</v>
      </c>
      <c r="K58" s="686">
        <v>170</v>
      </c>
      <c r="L58" s="686">
        <v>94</v>
      </c>
      <c r="M58" s="686"/>
      <c r="N58" s="686">
        <f t="shared" si="0"/>
        <v>515</v>
      </c>
      <c r="P58" s="163" t="s">
        <v>175</v>
      </c>
      <c r="Q58" s="760" t="s">
        <v>4513</v>
      </c>
      <c r="R58" s="762" t="s">
        <v>4919</v>
      </c>
      <c r="S58" s="763">
        <v>0.04</v>
      </c>
      <c r="T58" s="763" t="s">
        <v>4957</v>
      </c>
      <c r="U58" s="759">
        <v>41194</v>
      </c>
      <c r="V58" s="755"/>
      <c r="W58" s="768"/>
      <c r="X58" s="29"/>
      <c r="AJ58" s="639">
        <v>1409</v>
      </c>
      <c r="AK58" s="639" t="s">
        <v>158</v>
      </c>
      <c r="AL58" s="647" t="s">
        <v>4582</v>
      </c>
      <c r="AM58" s="639" t="s">
        <v>1545</v>
      </c>
      <c r="AN58" s="648">
        <v>40981</v>
      </c>
    </row>
    <row r="59" spans="1:40">
      <c r="A59" s="686" t="s">
        <v>143</v>
      </c>
      <c r="B59" s="713" t="s">
        <v>4838</v>
      </c>
      <c r="C59" s="686"/>
      <c r="D59" s="686"/>
      <c r="E59" s="686"/>
      <c r="F59" s="686"/>
      <c r="G59" s="686"/>
      <c r="H59" s="686"/>
      <c r="I59" s="686"/>
      <c r="J59" s="686">
        <v>1</v>
      </c>
      <c r="K59" s="686">
        <v>1</v>
      </c>
      <c r="L59" s="686"/>
      <c r="M59" s="686"/>
      <c r="N59" s="686">
        <f t="shared" si="0"/>
        <v>2</v>
      </c>
      <c r="P59" s="163" t="s">
        <v>175</v>
      </c>
      <c r="Q59" s="760" t="s">
        <v>4513</v>
      </c>
      <c r="R59" s="762" t="s">
        <v>4920</v>
      </c>
      <c r="S59" s="763">
        <v>0.19</v>
      </c>
      <c r="T59" s="763" t="s">
        <v>4957</v>
      </c>
      <c r="U59" s="759">
        <v>41194</v>
      </c>
      <c r="V59" s="755" t="s">
        <v>4409</v>
      </c>
      <c r="W59" s="768"/>
      <c r="X59" s="29"/>
      <c r="AJ59" s="639">
        <v>1410</v>
      </c>
      <c r="AK59" s="639" t="s">
        <v>158</v>
      </c>
      <c r="AL59" s="647" t="s">
        <v>4582</v>
      </c>
      <c r="AM59" s="639" t="s">
        <v>1545</v>
      </c>
      <c r="AN59" s="648">
        <v>41022</v>
      </c>
    </row>
    <row r="60" spans="1:40">
      <c r="A60" s="686" t="s">
        <v>143</v>
      </c>
      <c r="B60" s="713" t="s">
        <v>3906</v>
      </c>
      <c r="C60" s="686"/>
      <c r="D60" s="686">
        <v>134</v>
      </c>
      <c r="E60" s="686"/>
      <c r="F60" s="686"/>
      <c r="G60" s="686"/>
      <c r="H60" s="686"/>
      <c r="I60" s="686"/>
      <c r="J60" s="686"/>
      <c r="K60" s="686">
        <v>4</v>
      </c>
      <c r="L60" s="686"/>
      <c r="M60" s="686"/>
      <c r="N60" s="686">
        <f t="shared" si="0"/>
        <v>138</v>
      </c>
      <c r="P60" s="163" t="s">
        <v>175</v>
      </c>
      <c r="Q60" s="760" t="s">
        <v>4513</v>
      </c>
      <c r="R60" s="762" t="s">
        <v>4921</v>
      </c>
      <c r="S60" s="763">
        <v>0.05</v>
      </c>
      <c r="T60" s="763" t="s">
        <v>4957</v>
      </c>
      <c r="U60" s="759">
        <v>41194</v>
      </c>
      <c r="V60" s="755" t="s">
        <v>4409</v>
      </c>
      <c r="W60" s="768"/>
      <c r="X60" s="29"/>
      <c r="AJ60" s="639">
        <v>1411</v>
      </c>
      <c r="AK60" s="639" t="s">
        <v>218</v>
      </c>
      <c r="AL60" s="647" t="s">
        <v>4583</v>
      </c>
      <c r="AM60" s="639" t="s">
        <v>4584</v>
      </c>
      <c r="AN60" s="648">
        <v>40968</v>
      </c>
    </row>
    <row r="61" spans="1:40">
      <c r="A61" s="686" t="s">
        <v>143</v>
      </c>
      <c r="B61" s="713" t="s">
        <v>4839</v>
      </c>
      <c r="C61" s="686"/>
      <c r="D61" s="686"/>
      <c r="E61" s="686">
        <v>36</v>
      </c>
      <c r="F61" s="686"/>
      <c r="G61" s="686"/>
      <c r="H61" s="686"/>
      <c r="I61" s="686"/>
      <c r="J61" s="686"/>
      <c r="K61" s="686">
        <v>118</v>
      </c>
      <c r="L61" s="686"/>
      <c r="M61" s="686"/>
      <c r="N61" s="686">
        <f t="shared" si="0"/>
        <v>154</v>
      </c>
      <c r="P61" s="163" t="s">
        <v>764</v>
      </c>
      <c r="Q61" s="760" t="s">
        <v>4158</v>
      </c>
      <c r="R61" s="762" t="s">
        <v>4922</v>
      </c>
      <c r="S61" s="763">
        <v>6.72</v>
      </c>
      <c r="T61" s="763" t="s">
        <v>4957</v>
      </c>
      <c r="U61" s="759">
        <v>41194</v>
      </c>
      <c r="V61" s="755" t="s">
        <v>4409</v>
      </c>
      <c r="W61" s="768"/>
      <c r="X61" s="29"/>
      <c r="AJ61" s="639">
        <v>1412</v>
      </c>
      <c r="AK61" s="639" t="s">
        <v>4585</v>
      </c>
      <c r="AL61" s="647" t="s">
        <v>2983</v>
      </c>
      <c r="AM61" s="639" t="s">
        <v>2984</v>
      </c>
      <c r="AN61" s="648">
        <v>41112</v>
      </c>
    </row>
    <row r="62" spans="1:40">
      <c r="A62" s="686" t="s">
        <v>143</v>
      </c>
      <c r="B62" s="713" t="s">
        <v>4840</v>
      </c>
      <c r="C62" s="686"/>
      <c r="D62" s="686">
        <v>7</v>
      </c>
      <c r="E62" s="686"/>
      <c r="F62" s="686"/>
      <c r="G62" s="686"/>
      <c r="H62" s="686"/>
      <c r="I62" s="686"/>
      <c r="J62" s="686"/>
      <c r="K62" s="686"/>
      <c r="L62" s="686"/>
      <c r="M62" s="686"/>
      <c r="N62" s="686">
        <f t="shared" si="0"/>
        <v>7</v>
      </c>
      <c r="P62" s="163" t="s">
        <v>28</v>
      </c>
      <c r="Q62" s="760" t="s">
        <v>4923</v>
      </c>
      <c r="R62" s="762" t="s">
        <v>4924</v>
      </c>
      <c r="S62" s="763">
        <v>0.23</v>
      </c>
      <c r="T62" s="763" t="s">
        <v>4957</v>
      </c>
      <c r="U62" s="759">
        <v>41194</v>
      </c>
      <c r="V62" s="755" t="s">
        <v>4409</v>
      </c>
      <c r="W62" s="768"/>
      <c r="X62" s="29"/>
      <c r="AJ62" s="639">
        <v>1413</v>
      </c>
      <c r="AK62" s="639" t="s">
        <v>196</v>
      </c>
      <c r="AL62" s="651" t="s">
        <v>4578</v>
      </c>
      <c r="AM62" s="639" t="s">
        <v>3779</v>
      </c>
      <c r="AN62" s="648">
        <v>41112</v>
      </c>
    </row>
    <row r="63" spans="1:40">
      <c r="A63" s="686" t="s">
        <v>143</v>
      </c>
      <c r="B63" s="713" t="s">
        <v>4841</v>
      </c>
      <c r="C63" s="686"/>
      <c r="D63" s="686">
        <v>1</v>
      </c>
      <c r="E63" s="686"/>
      <c r="F63" s="686"/>
      <c r="G63" s="686"/>
      <c r="H63" s="686"/>
      <c r="I63" s="686"/>
      <c r="J63" s="686">
        <v>2</v>
      </c>
      <c r="K63" s="686">
        <v>67</v>
      </c>
      <c r="L63" s="686">
        <v>21</v>
      </c>
      <c r="M63" s="686"/>
      <c r="N63" s="686">
        <f t="shared" si="0"/>
        <v>91</v>
      </c>
      <c r="P63" s="163" t="s">
        <v>196</v>
      </c>
      <c r="Q63" s="760" t="s">
        <v>4864</v>
      </c>
      <c r="R63" s="762" t="s">
        <v>4925</v>
      </c>
      <c r="S63" s="763">
        <v>1.6</v>
      </c>
      <c r="T63" s="763" t="s">
        <v>4957</v>
      </c>
      <c r="U63" s="759">
        <v>41195</v>
      </c>
      <c r="V63" s="755" t="s">
        <v>4409</v>
      </c>
      <c r="W63" s="768"/>
      <c r="X63" s="29"/>
      <c r="AJ63" s="639">
        <v>1414</v>
      </c>
      <c r="AK63" s="639" t="s">
        <v>137</v>
      </c>
      <c r="AL63" s="651" t="s">
        <v>4586</v>
      </c>
      <c r="AM63" s="639" t="s">
        <v>4587</v>
      </c>
      <c r="AN63" s="648">
        <v>40963</v>
      </c>
    </row>
    <row r="64" spans="1:40">
      <c r="A64" s="686" t="s">
        <v>143</v>
      </c>
      <c r="B64" s="713" t="s">
        <v>3909</v>
      </c>
      <c r="C64" s="686"/>
      <c r="D64" s="686">
        <v>109</v>
      </c>
      <c r="E64" s="686"/>
      <c r="F64" s="686"/>
      <c r="G64" s="686"/>
      <c r="H64" s="686"/>
      <c r="I64" s="686"/>
      <c r="J64" s="686"/>
      <c r="K64" s="686">
        <v>27</v>
      </c>
      <c r="L64" s="686"/>
      <c r="M64" s="686"/>
      <c r="N64" s="686">
        <f t="shared" si="0"/>
        <v>136</v>
      </c>
      <c r="P64" s="163" t="s">
        <v>196</v>
      </c>
      <c r="Q64" s="760" t="s">
        <v>4864</v>
      </c>
      <c r="R64" s="762" t="s">
        <v>4926</v>
      </c>
      <c r="S64" s="763">
        <v>0.73</v>
      </c>
      <c r="T64" s="763" t="s">
        <v>4957</v>
      </c>
      <c r="U64" s="759">
        <v>41195</v>
      </c>
      <c r="V64" s="755" t="s">
        <v>4409</v>
      </c>
      <c r="W64" s="768"/>
      <c r="X64" s="29"/>
      <c r="AJ64" s="639">
        <v>1415</v>
      </c>
      <c r="AK64" s="639" t="s">
        <v>3815</v>
      </c>
      <c r="AL64" s="647" t="s">
        <v>4162</v>
      </c>
      <c r="AM64" s="635" t="s">
        <v>3778</v>
      </c>
      <c r="AN64" s="648">
        <v>40951</v>
      </c>
    </row>
    <row r="65" spans="1:40">
      <c r="A65" s="686" t="s">
        <v>143</v>
      </c>
      <c r="B65" s="713" t="s">
        <v>4842</v>
      </c>
      <c r="C65" s="686"/>
      <c r="D65" s="686"/>
      <c r="E65" s="686">
        <v>1</v>
      </c>
      <c r="F65" s="686"/>
      <c r="G65" s="686"/>
      <c r="H65" s="686"/>
      <c r="I65" s="686"/>
      <c r="J65" s="686">
        <v>20</v>
      </c>
      <c r="K65" s="686"/>
      <c r="L65" s="686"/>
      <c r="M65" s="686"/>
      <c r="N65" s="686">
        <f t="shared" si="0"/>
        <v>21</v>
      </c>
      <c r="P65" s="163" t="s">
        <v>838</v>
      </c>
      <c r="Q65" s="760" t="s">
        <v>4140</v>
      </c>
      <c r="R65" s="762" t="s">
        <v>4927</v>
      </c>
      <c r="S65" s="763">
        <v>2.2599999999999998</v>
      </c>
      <c r="T65" s="763" t="s">
        <v>4957</v>
      </c>
      <c r="U65" s="759">
        <v>41195</v>
      </c>
      <c r="V65" s="755"/>
      <c r="W65" s="768"/>
      <c r="X65" s="29"/>
      <c r="AJ65" s="639">
        <v>1416</v>
      </c>
      <c r="AK65" s="639" t="s">
        <v>3772</v>
      </c>
      <c r="AL65" s="647" t="s">
        <v>4590</v>
      </c>
      <c r="AM65" s="639" t="s">
        <v>1899</v>
      </c>
      <c r="AN65" s="648">
        <v>41153</v>
      </c>
    </row>
    <row r="66" spans="1:40">
      <c r="A66" s="686" t="s">
        <v>143</v>
      </c>
      <c r="B66" s="713" t="s">
        <v>4843</v>
      </c>
      <c r="C66" s="686"/>
      <c r="D66" s="686">
        <v>89</v>
      </c>
      <c r="E66" s="686"/>
      <c r="F66" s="686"/>
      <c r="G66" s="686"/>
      <c r="H66" s="686"/>
      <c r="I66" s="686"/>
      <c r="J66" s="686"/>
      <c r="K66" s="686">
        <v>922</v>
      </c>
      <c r="L66" s="686"/>
      <c r="M66" s="686"/>
      <c r="N66" s="686">
        <f t="shared" si="0"/>
        <v>1011</v>
      </c>
      <c r="P66" s="163" t="s">
        <v>28</v>
      </c>
      <c r="Q66" s="760" t="s">
        <v>4473</v>
      </c>
      <c r="R66" s="762" t="s">
        <v>4928</v>
      </c>
      <c r="S66" s="763">
        <v>0.04</v>
      </c>
      <c r="T66" s="763" t="s">
        <v>4957</v>
      </c>
      <c r="U66" s="759">
        <v>41197</v>
      </c>
      <c r="V66" s="755"/>
      <c r="W66" s="768"/>
      <c r="X66" s="29"/>
      <c r="AJ66" s="639">
        <v>1417</v>
      </c>
      <c r="AK66" s="639" t="s">
        <v>763</v>
      </c>
      <c r="AL66" s="721"/>
      <c r="AM66" s="639"/>
      <c r="AN66" s="648">
        <v>41170</v>
      </c>
    </row>
    <row r="67" spans="1:40">
      <c r="A67" s="686" t="s">
        <v>143</v>
      </c>
      <c r="B67" s="713" t="s">
        <v>4844</v>
      </c>
      <c r="C67" s="686"/>
      <c r="D67" s="686"/>
      <c r="E67" s="686"/>
      <c r="F67" s="686"/>
      <c r="G67" s="686"/>
      <c r="H67" s="686">
        <v>5</v>
      </c>
      <c r="I67" s="686"/>
      <c r="J67" s="686"/>
      <c r="K67" s="686"/>
      <c r="L67" s="686"/>
      <c r="M67" s="686"/>
      <c r="N67" s="686">
        <f t="shared" si="0"/>
        <v>5</v>
      </c>
      <c r="P67" s="163" t="s">
        <v>28</v>
      </c>
      <c r="Q67" s="760" t="s">
        <v>4473</v>
      </c>
      <c r="R67" s="762" t="s">
        <v>4929</v>
      </c>
      <c r="S67" s="763">
        <v>0.04</v>
      </c>
      <c r="T67" s="763" t="s">
        <v>4957</v>
      </c>
      <c r="U67" s="759">
        <v>41197</v>
      </c>
      <c r="V67" s="755"/>
      <c r="W67" s="768"/>
      <c r="X67" s="29"/>
      <c r="AJ67" s="639">
        <v>1418</v>
      </c>
      <c r="AK67" s="639" t="s">
        <v>763</v>
      </c>
      <c r="AL67" s="721"/>
      <c r="AM67" s="639"/>
      <c r="AN67" s="648">
        <v>41170</v>
      </c>
    </row>
    <row r="68" spans="1:40">
      <c r="A68" s="686" t="s">
        <v>143</v>
      </c>
      <c r="B68" s="713" t="s">
        <v>4845</v>
      </c>
      <c r="C68" s="686"/>
      <c r="D68" s="686"/>
      <c r="E68" s="686">
        <v>18</v>
      </c>
      <c r="F68" s="686"/>
      <c r="G68" s="686"/>
      <c r="H68" s="686"/>
      <c r="I68" s="686"/>
      <c r="J68" s="686">
        <v>8</v>
      </c>
      <c r="K68" s="686">
        <v>3</v>
      </c>
      <c r="L68" s="686"/>
      <c r="M68" s="686"/>
      <c r="N68" s="686">
        <f t="shared" ref="N68:N79" si="1">SUM(C68:M68)</f>
        <v>29</v>
      </c>
      <c r="P68" s="163" t="s">
        <v>196</v>
      </c>
      <c r="Q68" s="760" t="s">
        <v>4864</v>
      </c>
      <c r="R68" s="762" t="s">
        <v>4930</v>
      </c>
      <c r="S68" s="763">
        <v>0.09</v>
      </c>
      <c r="T68" s="763" t="s">
        <v>4957</v>
      </c>
      <c r="U68" s="759">
        <v>41197</v>
      </c>
      <c r="V68" s="755" t="s">
        <v>4409</v>
      </c>
      <c r="W68" s="768"/>
      <c r="X68" s="29"/>
      <c r="AJ68" s="639">
        <v>1419</v>
      </c>
      <c r="AK68" s="639" t="s">
        <v>218</v>
      </c>
      <c r="AL68" s="647" t="s">
        <v>4593</v>
      </c>
      <c r="AM68" s="639" t="s">
        <v>4594</v>
      </c>
      <c r="AN68" s="648">
        <v>41143</v>
      </c>
    </row>
    <row r="69" spans="1:40">
      <c r="A69" s="686" t="s">
        <v>13</v>
      </c>
      <c r="B69" s="713" t="s">
        <v>4386</v>
      </c>
      <c r="C69" s="686"/>
      <c r="D69" s="686"/>
      <c r="E69" s="686">
        <v>16</v>
      </c>
      <c r="F69" s="686"/>
      <c r="G69" s="686"/>
      <c r="H69" s="686"/>
      <c r="I69" s="686"/>
      <c r="J69" s="686"/>
      <c r="K69" s="686"/>
      <c r="L69" s="686"/>
      <c r="M69" s="686"/>
      <c r="N69" s="686">
        <f t="shared" si="1"/>
        <v>16</v>
      </c>
      <c r="P69" s="163" t="s">
        <v>175</v>
      </c>
      <c r="Q69" s="760" t="s">
        <v>4513</v>
      </c>
      <c r="R69" s="762" t="s">
        <v>4931</v>
      </c>
      <c r="S69" s="763">
        <v>0.8</v>
      </c>
      <c r="T69" s="763" t="s">
        <v>4957</v>
      </c>
      <c r="U69" s="759">
        <v>41197</v>
      </c>
      <c r="V69" s="755"/>
      <c r="W69" s="768"/>
      <c r="X69" s="29"/>
      <c r="AJ69" s="639">
        <v>1420</v>
      </c>
      <c r="AK69" s="639" t="s">
        <v>4263</v>
      </c>
      <c r="AL69" s="721"/>
      <c r="AM69" s="639"/>
      <c r="AN69" s="648">
        <v>41145</v>
      </c>
    </row>
    <row r="70" spans="1:40">
      <c r="A70" s="686" t="s">
        <v>13</v>
      </c>
      <c r="B70" s="713" t="s">
        <v>4846</v>
      </c>
      <c r="C70" s="686"/>
      <c r="D70" s="686">
        <v>1</v>
      </c>
      <c r="E70" s="686">
        <v>2</v>
      </c>
      <c r="F70" s="686"/>
      <c r="G70" s="686"/>
      <c r="H70" s="686"/>
      <c r="I70" s="686"/>
      <c r="J70" s="686">
        <v>1</v>
      </c>
      <c r="K70" s="686"/>
      <c r="L70" s="686"/>
      <c r="M70" s="686"/>
      <c r="N70" s="686">
        <f t="shared" si="1"/>
        <v>4</v>
      </c>
      <c r="P70" s="163" t="s">
        <v>24</v>
      </c>
      <c r="Q70" s="760" t="s">
        <v>3619</v>
      </c>
      <c r="R70" s="762" t="s">
        <v>4931</v>
      </c>
      <c r="S70" s="763">
        <v>1.58</v>
      </c>
      <c r="T70" s="763" t="s">
        <v>4957</v>
      </c>
      <c r="U70" s="759">
        <v>41197</v>
      </c>
      <c r="V70" s="755"/>
      <c r="W70" s="768"/>
      <c r="X70" s="29"/>
      <c r="AJ70" s="639">
        <v>1421</v>
      </c>
      <c r="AK70" s="639" t="s">
        <v>106</v>
      </c>
      <c r="AL70" s="647" t="s">
        <v>3722</v>
      </c>
      <c r="AM70" s="639" t="s">
        <v>3723</v>
      </c>
      <c r="AN70" s="648">
        <v>40974</v>
      </c>
    </row>
    <row r="71" spans="1:40">
      <c r="A71" s="686" t="s">
        <v>13</v>
      </c>
      <c r="B71" s="713" t="s">
        <v>4847</v>
      </c>
      <c r="C71" s="686"/>
      <c r="D71" s="686">
        <v>1</v>
      </c>
      <c r="E71" s="686">
        <v>1</v>
      </c>
      <c r="F71" s="686"/>
      <c r="G71" s="686"/>
      <c r="H71" s="686">
        <v>1</v>
      </c>
      <c r="I71" s="686"/>
      <c r="J71" s="686">
        <v>1</v>
      </c>
      <c r="K71" s="686"/>
      <c r="L71" s="686"/>
      <c r="M71" s="686"/>
      <c r="N71" s="686">
        <f t="shared" si="1"/>
        <v>4</v>
      </c>
      <c r="P71" s="163" t="s">
        <v>175</v>
      </c>
      <c r="Q71" s="760" t="s">
        <v>4433</v>
      </c>
      <c r="R71" s="762" t="s">
        <v>4932</v>
      </c>
      <c r="S71" s="763">
        <v>0.56999999999999995</v>
      </c>
      <c r="T71" s="763" t="s">
        <v>4957</v>
      </c>
      <c r="U71" s="759">
        <v>41197</v>
      </c>
      <c r="V71" s="755"/>
      <c r="W71" s="768"/>
      <c r="X71" s="29"/>
      <c r="AJ71" s="639">
        <v>1422</v>
      </c>
      <c r="AK71" s="639" t="s">
        <v>106</v>
      </c>
      <c r="AL71" s="647" t="s">
        <v>2477</v>
      </c>
      <c r="AM71" s="639" t="s">
        <v>5028</v>
      </c>
      <c r="AN71" s="648">
        <v>40985</v>
      </c>
    </row>
    <row r="72" spans="1:40">
      <c r="A72" s="686" t="s">
        <v>8</v>
      </c>
      <c r="B72" s="686" t="s">
        <v>4848</v>
      </c>
      <c r="C72" s="686"/>
      <c r="D72" s="686"/>
      <c r="E72" s="686">
        <v>26</v>
      </c>
      <c r="F72" s="686"/>
      <c r="G72" s="686"/>
      <c r="H72" s="686"/>
      <c r="I72" s="686"/>
      <c r="J72" s="686"/>
      <c r="K72" s="686"/>
      <c r="L72" s="686"/>
      <c r="M72" s="686"/>
      <c r="N72" s="686">
        <f t="shared" si="1"/>
        <v>26</v>
      </c>
      <c r="P72" s="163" t="s">
        <v>764</v>
      </c>
      <c r="Q72" s="760" t="s">
        <v>4158</v>
      </c>
      <c r="R72" s="762" t="s">
        <v>4933</v>
      </c>
      <c r="S72" s="763">
        <v>0.4</v>
      </c>
      <c r="T72" s="763" t="s">
        <v>4957</v>
      </c>
      <c r="U72" s="759">
        <v>41197</v>
      </c>
      <c r="V72" s="755" t="s">
        <v>4409</v>
      </c>
      <c r="W72" s="768"/>
      <c r="X72" s="29"/>
      <c r="AJ72" s="639">
        <v>1423</v>
      </c>
      <c r="AK72" s="639" t="s">
        <v>106</v>
      </c>
      <c r="AL72" s="647" t="s">
        <v>3715</v>
      </c>
      <c r="AM72" s="639" t="s">
        <v>2560</v>
      </c>
      <c r="AN72" s="648">
        <v>40931</v>
      </c>
    </row>
    <row r="73" spans="1:40">
      <c r="A73" s="686" t="s">
        <v>8</v>
      </c>
      <c r="B73" s="713" t="s">
        <v>4849</v>
      </c>
      <c r="C73" s="686"/>
      <c r="D73" s="686"/>
      <c r="E73" s="686"/>
      <c r="F73" s="686"/>
      <c r="G73" s="686"/>
      <c r="H73" s="686"/>
      <c r="I73" s="686"/>
      <c r="J73" s="686">
        <v>12</v>
      </c>
      <c r="K73" s="686"/>
      <c r="L73" s="686"/>
      <c r="M73" s="686"/>
      <c r="N73" s="686">
        <f t="shared" si="1"/>
        <v>12</v>
      </c>
      <c r="P73" s="163" t="s">
        <v>128</v>
      </c>
      <c r="Q73" s="760" t="s">
        <v>4882</v>
      </c>
      <c r="R73" s="762" t="s">
        <v>4934</v>
      </c>
      <c r="S73" s="763">
        <v>3.88</v>
      </c>
      <c r="T73" s="763" t="s">
        <v>4957</v>
      </c>
      <c r="U73" s="759">
        <v>41197</v>
      </c>
      <c r="V73" s="755"/>
      <c r="W73" s="768"/>
      <c r="X73" s="29"/>
      <c r="AJ73" s="639">
        <v>1424</v>
      </c>
      <c r="AK73" s="639" t="s">
        <v>106</v>
      </c>
      <c r="AL73" s="647" t="s">
        <v>4596</v>
      </c>
      <c r="AM73" s="639" t="s">
        <v>4597</v>
      </c>
      <c r="AN73" s="648">
        <v>40967</v>
      </c>
    </row>
    <row r="74" spans="1:40">
      <c r="A74" s="686" t="s">
        <v>8</v>
      </c>
      <c r="B74" s="713" t="s">
        <v>4850</v>
      </c>
      <c r="C74" s="686"/>
      <c r="D74" s="686">
        <v>16</v>
      </c>
      <c r="E74" s="686"/>
      <c r="F74" s="686"/>
      <c r="G74" s="686"/>
      <c r="H74" s="686"/>
      <c r="I74" s="686"/>
      <c r="J74" s="686">
        <v>21</v>
      </c>
      <c r="K74" s="686"/>
      <c r="L74" s="686"/>
      <c r="M74" s="686"/>
      <c r="N74" s="686">
        <f t="shared" si="1"/>
        <v>37</v>
      </c>
      <c r="P74" s="163" t="s">
        <v>28</v>
      </c>
      <c r="Q74" s="760" t="s">
        <v>4031</v>
      </c>
      <c r="R74" s="762" t="s">
        <v>4935</v>
      </c>
      <c r="S74" s="763">
        <v>0.81</v>
      </c>
      <c r="T74" s="763" t="s">
        <v>4957</v>
      </c>
      <c r="U74" s="759">
        <v>41197</v>
      </c>
      <c r="V74" s="755"/>
      <c r="W74" s="768"/>
      <c r="X74" s="29"/>
      <c r="AJ74" s="639">
        <v>1425</v>
      </c>
      <c r="AK74" s="639" t="s">
        <v>106</v>
      </c>
      <c r="AL74" s="647" t="s">
        <v>2473</v>
      </c>
      <c r="AM74" s="639" t="s">
        <v>4598</v>
      </c>
      <c r="AN74" s="648">
        <v>40931</v>
      </c>
    </row>
    <row r="75" spans="1:40">
      <c r="A75" s="686" t="s">
        <v>8</v>
      </c>
      <c r="B75" s="713" t="s">
        <v>4851</v>
      </c>
      <c r="C75" s="686"/>
      <c r="D75" s="686"/>
      <c r="E75" s="686">
        <v>23</v>
      </c>
      <c r="F75" s="686"/>
      <c r="G75" s="686"/>
      <c r="H75" s="686"/>
      <c r="I75" s="686"/>
      <c r="J75" s="686"/>
      <c r="K75" s="686"/>
      <c r="L75" s="686"/>
      <c r="M75" s="686"/>
      <c r="N75" s="686">
        <f t="shared" si="1"/>
        <v>23</v>
      </c>
      <c r="P75" s="59" t="s">
        <v>764</v>
      </c>
      <c r="Q75" s="764" t="s">
        <v>4158</v>
      </c>
      <c r="R75" s="762"/>
      <c r="S75" s="765">
        <v>0.37</v>
      </c>
      <c r="T75" s="763" t="s">
        <v>4957</v>
      </c>
      <c r="U75" s="766">
        <v>41197</v>
      </c>
      <c r="V75" s="767"/>
      <c r="W75" s="768"/>
      <c r="X75" s="60"/>
      <c r="AJ75" s="639">
        <v>1426</v>
      </c>
      <c r="AK75" s="639" t="s">
        <v>106</v>
      </c>
      <c r="AL75" s="647" t="s">
        <v>2728</v>
      </c>
      <c r="AM75" s="639" t="s">
        <v>4600</v>
      </c>
      <c r="AN75" s="648">
        <v>40936</v>
      </c>
    </row>
    <row r="76" spans="1:40">
      <c r="A76" s="686" t="s">
        <v>8</v>
      </c>
      <c r="B76" s="713" t="s">
        <v>4852</v>
      </c>
      <c r="C76" s="686"/>
      <c r="D76" s="686">
        <v>4</v>
      </c>
      <c r="E76" s="686"/>
      <c r="F76" s="686"/>
      <c r="G76" s="686"/>
      <c r="H76" s="686"/>
      <c r="I76" s="686"/>
      <c r="J76" s="686"/>
      <c r="K76" s="686"/>
      <c r="L76" s="686"/>
      <c r="M76" s="686"/>
      <c r="N76" s="686">
        <f t="shared" si="1"/>
        <v>4</v>
      </c>
      <c r="P76" s="163" t="s">
        <v>28</v>
      </c>
      <c r="Q76" s="760" t="s">
        <v>4473</v>
      </c>
      <c r="R76" s="762" t="s">
        <v>4525</v>
      </c>
      <c r="S76" s="763">
        <v>0.06</v>
      </c>
      <c r="T76" s="763" t="s">
        <v>4957</v>
      </c>
      <c r="U76" s="759">
        <v>41197</v>
      </c>
      <c r="V76" s="755" t="s">
        <v>4409</v>
      </c>
      <c r="W76" s="768"/>
      <c r="X76" s="29"/>
      <c r="AJ76" s="639">
        <v>1427</v>
      </c>
      <c r="AK76" s="639" t="s">
        <v>106</v>
      </c>
      <c r="AL76" s="647" t="s">
        <v>2220</v>
      </c>
      <c r="AM76" s="639" t="s">
        <v>4601</v>
      </c>
      <c r="AN76" s="648">
        <v>41113</v>
      </c>
    </row>
    <row r="77" spans="1:40">
      <c r="A77" s="686" t="s">
        <v>8</v>
      </c>
      <c r="B77" s="713" t="s">
        <v>3925</v>
      </c>
      <c r="C77" s="686"/>
      <c r="D77" s="686">
        <v>8</v>
      </c>
      <c r="E77" s="686"/>
      <c r="F77" s="686"/>
      <c r="G77" s="686"/>
      <c r="H77" s="686"/>
      <c r="I77" s="686"/>
      <c r="J77" s="686"/>
      <c r="K77" s="686"/>
      <c r="L77" s="686"/>
      <c r="M77" s="686"/>
      <c r="N77" s="686">
        <f t="shared" si="1"/>
        <v>8</v>
      </c>
      <c r="P77" s="163" t="s">
        <v>28</v>
      </c>
      <c r="Q77" s="760" t="s">
        <v>4473</v>
      </c>
      <c r="R77" s="762" t="s">
        <v>4928</v>
      </c>
      <c r="S77" s="763">
        <v>0.01</v>
      </c>
      <c r="T77" s="763" t="s">
        <v>4957</v>
      </c>
      <c r="U77" s="759">
        <v>41197</v>
      </c>
      <c r="V77" s="755" t="s">
        <v>4409</v>
      </c>
      <c r="W77" s="768"/>
      <c r="X77" s="29"/>
      <c r="AJ77" s="639">
        <v>1428</v>
      </c>
      <c r="AK77" s="639" t="s">
        <v>106</v>
      </c>
      <c r="AL77" s="647" t="s">
        <v>4602</v>
      </c>
      <c r="AM77" s="639" t="s">
        <v>4603</v>
      </c>
      <c r="AN77" s="648">
        <v>41024</v>
      </c>
    </row>
    <row r="78" spans="1:40">
      <c r="A78" s="686" t="s">
        <v>8</v>
      </c>
      <c r="B78" s="713" t="s">
        <v>3926</v>
      </c>
      <c r="C78" s="686"/>
      <c r="D78" s="686"/>
      <c r="E78" s="686">
        <v>2</v>
      </c>
      <c r="F78" s="686"/>
      <c r="G78" s="686"/>
      <c r="H78" s="686"/>
      <c r="I78" s="686"/>
      <c r="J78" s="686"/>
      <c r="K78" s="686"/>
      <c r="L78" s="686"/>
      <c r="M78" s="686"/>
      <c r="N78" s="686">
        <f t="shared" si="1"/>
        <v>2</v>
      </c>
      <c r="P78" s="163" t="s">
        <v>20</v>
      </c>
      <c r="Q78" s="760" t="s">
        <v>1166</v>
      </c>
      <c r="R78" s="762" t="s">
        <v>4936</v>
      </c>
      <c r="S78" s="763">
        <v>0.67</v>
      </c>
      <c r="T78" s="763" t="s">
        <v>4957</v>
      </c>
      <c r="U78" s="759">
        <v>41198</v>
      </c>
      <c r="V78" s="755" t="s">
        <v>4409</v>
      </c>
      <c r="W78" s="768"/>
      <c r="X78" s="29"/>
      <c r="AJ78" s="639">
        <v>1429</v>
      </c>
      <c r="AK78" s="639" t="s">
        <v>106</v>
      </c>
      <c r="AL78" s="647" t="s">
        <v>4604</v>
      </c>
      <c r="AM78" s="639" t="s">
        <v>4605</v>
      </c>
      <c r="AN78" s="648">
        <v>41022</v>
      </c>
    </row>
    <row r="79" spans="1:40">
      <c r="A79" s="686" t="s">
        <v>101</v>
      </c>
      <c r="B79" s="713" t="s">
        <v>4853</v>
      </c>
      <c r="C79" s="686"/>
      <c r="D79" s="686">
        <v>3</v>
      </c>
      <c r="E79" s="686">
        <v>4</v>
      </c>
      <c r="F79" s="686"/>
      <c r="G79" s="686"/>
      <c r="H79" s="686"/>
      <c r="I79" s="686"/>
      <c r="J79" s="686"/>
      <c r="K79" s="686"/>
      <c r="L79" s="686"/>
      <c r="M79" s="686"/>
      <c r="N79" s="686">
        <f t="shared" si="1"/>
        <v>7</v>
      </c>
      <c r="P79" s="163" t="s">
        <v>175</v>
      </c>
      <c r="Q79" s="760" t="s">
        <v>4433</v>
      </c>
      <c r="R79" s="762" t="s">
        <v>4937</v>
      </c>
      <c r="S79" s="763">
        <v>0.22</v>
      </c>
      <c r="T79" s="763" t="s">
        <v>4957</v>
      </c>
      <c r="U79" s="759">
        <v>41198</v>
      </c>
      <c r="V79" s="755"/>
      <c r="W79" s="768"/>
      <c r="X79" s="29"/>
      <c r="AJ79" s="639">
        <v>1430</v>
      </c>
      <c r="AK79" s="639" t="s">
        <v>106</v>
      </c>
      <c r="AL79" s="647" t="s">
        <v>4606</v>
      </c>
      <c r="AM79" s="639" t="s">
        <v>4607</v>
      </c>
      <c r="AN79" s="648">
        <v>40936</v>
      </c>
    </row>
    <row r="80" spans="1:40">
      <c r="N80" s="686">
        <f>SUM(N3:N79)</f>
        <v>12674</v>
      </c>
      <c r="P80" s="163" t="s">
        <v>123</v>
      </c>
      <c r="Q80" s="760" t="s">
        <v>4794</v>
      </c>
      <c r="R80" s="762" t="s">
        <v>4938</v>
      </c>
      <c r="S80" s="763">
        <v>0.86</v>
      </c>
      <c r="T80" s="763" t="s">
        <v>4957</v>
      </c>
      <c r="U80" s="759">
        <v>41199</v>
      </c>
      <c r="V80" s="755" t="s">
        <v>4409</v>
      </c>
      <c r="W80" s="768"/>
      <c r="X80" s="29"/>
      <c r="AJ80" s="639">
        <v>1431</v>
      </c>
      <c r="AK80" s="639" t="s">
        <v>106</v>
      </c>
      <c r="AL80" s="647" t="s">
        <v>4608</v>
      </c>
      <c r="AM80" s="639" t="s">
        <v>4609</v>
      </c>
      <c r="AN80" s="648">
        <v>41129</v>
      </c>
    </row>
    <row r="81" spans="16:40">
      <c r="P81" s="163" t="s">
        <v>20</v>
      </c>
      <c r="Q81" s="760" t="s">
        <v>4740</v>
      </c>
      <c r="R81" s="762" t="s">
        <v>4939</v>
      </c>
      <c r="S81" s="763">
        <v>0.11</v>
      </c>
      <c r="T81" s="763" t="s">
        <v>4957</v>
      </c>
      <c r="U81" s="759">
        <v>41199</v>
      </c>
      <c r="V81" s="755" t="s">
        <v>4409</v>
      </c>
      <c r="W81" s="768"/>
      <c r="X81" s="29"/>
      <c r="AJ81" s="639">
        <v>1432</v>
      </c>
      <c r="AK81" s="639" t="s">
        <v>106</v>
      </c>
      <c r="AL81" s="647" t="s">
        <v>4610</v>
      </c>
      <c r="AM81" s="639" t="s">
        <v>4611</v>
      </c>
      <c r="AN81" s="648">
        <v>40952</v>
      </c>
    </row>
    <row r="82" spans="16:40">
      <c r="P82" s="163" t="s">
        <v>20</v>
      </c>
      <c r="Q82" s="760" t="s">
        <v>1166</v>
      </c>
      <c r="R82" s="762" t="s">
        <v>4936</v>
      </c>
      <c r="S82" s="763">
        <v>1.63</v>
      </c>
      <c r="T82" s="763" t="s">
        <v>4957</v>
      </c>
      <c r="U82" s="759">
        <v>41199</v>
      </c>
      <c r="V82" s="755"/>
      <c r="W82" s="768"/>
      <c r="X82" s="29"/>
      <c r="AJ82" s="639">
        <v>1433</v>
      </c>
      <c r="AK82" s="639" t="s">
        <v>106</v>
      </c>
      <c r="AL82" s="647" t="s">
        <v>4596</v>
      </c>
      <c r="AM82" s="639" t="s">
        <v>4597</v>
      </c>
      <c r="AN82" s="648">
        <v>40952</v>
      </c>
    </row>
    <row r="83" spans="16:40">
      <c r="P83" s="163" t="s">
        <v>128</v>
      </c>
      <c r="Q83" s="760" t="s">
        <v>4882</v>
      </c>
      <c r="R83" s="762" t="s">
        <v>4940</v>
      </c>
      <c r="S83" s="763">
        <v>1.66</v>
      </c>
      <c r="T83" s="763" t="s">
        <v>4957</v>
      </c>
      <c r="U83" s="759">
        <v>41199</v>
      </c>
      <c r="V83" s="755"/>
      <c r="W83" s="768"/>
      <c r="X83" s="29"/>
      <c r="AJ83" s="639">
        <v>1434</v>
      </c>
      <c r="AK83" s="639" t="s">
        <v>106</v>
      </c>
      <c r="AL83" s="647" t="s">
        <v>4612</v>
      </c>
      <c r="AM83" s="639" t="s">
        <v>4613</v>
      </c>
      <c r="AN83" s="648">
        <v>41127</v>
      </c>
    </row>
    <row r="84" spans="16:40">
      <c r="P84" s="163" t="s">
        <v>196</v>
      </c>
      <c r="Q84" s="760" t="s">
        <v>4864</v>
      </c>
      <c r="R84" s="762" t="s">
        <v>4941</v>
      </c>
      <c r="S84" s="763">
        <v>0.22</v>
      </c>
      <c r="T84" s="763" t="s">
        <v>4957</v>
      </c>
      <c r="U84" s="759">
        <v>41199</v>
      </c>
      <c r="V84" s="755" t="s">
        <v>4409</v>
      </c>
      <c r="W84" s="768"/>
      <c r="X84" s="29"/>
      <c r="AJ84" s="639">
        <v>1435</v>
      </c>
      <c r="AK84" s="639" t="s">
        <v>106</v>
      </c>
      <c r="AL84" s="647" t="s">
        <v>4602</v>
      </c>
      <c r="AM84" s="639" t="s">
        <v>4603</v>
      </c>
      <c r="AN84" s="648">
        <v>40952</v>
      </c>
    </row>
    <row r="85" spans="16:40">
      <c r="P85" s="163" t="s">
        <v>196</v>
      </c>
      <c r="Q85" s="760" t="s">
        <v>4864</v>
      </c>
      <c r="R85" s="762" t="s">
        <v>4942</v>
      </c>
      <c r="S85" s="763">
        <v>0.37</v>
      </c>
      <c r="T85" s="763" t="s">
        <v>4957</v>
      </c>
      <c r="U85" s="759">
        <v>41199</v>
      </c>
      <c r="V85" s="755"/>
      <c r="W85" s="768"/>
      <c r="X85" s="29"/>
      <c r="AJ85" s="639">
        <v>1436</v>
      </c>
      <c r="AK85" s="639" t="s">
        <v>401</v>
      </c>
      <c r="AL85" s="647" t="s">
        <v>4270</v>
      </c>
      <c r="AM85" s="639" t="s">
        <v>5029</v>
      </c>
      <c r="AN85" s="648">
        <v>41094</v>
      </c>
    </row>
    <row r="86" spans="16:40">
      <c r="P86" s="163" t="s">
        <v>128</v>
      </c>
      <c r="Q86" s="760" t="s">
        <v>4882</v>
      </c>
      <c r="R86" s="762" t="s">
        <v>4943</v>
      </c>
      <c r="S86" s="763">
        <v>1.69</v>
      </c>
      <c r="T86" s="763" t="s">
        <v>4957</v>
      </c>
      <c r="U86" s="759">
        <v>41200</v>
      </c>
      <c r="V86" s="755"/>
      <c r="W86" s="768"/>
      <c r="X86" s="29"/>
      <c r="AJ86" s="639">
        <v>1437</v>
      </c>
      <c r="AK86" s="639" t="s">
        <v>2522</v>
      </c>
      <c r="AL86" s="647" t="s">
        <v>4264</v>
      </c>
      <c r="AM86" s="639" t="s">
        <v>1383</v>
      </c>
      <c r="AN86" s="648">
        <v>41024</v>
      </c>
    </row>
    <row r="87" spans="16:40">
      <c r="P87" s="163" t="s">
        <v>128</v>
      </c>
      <c r="Q87" s="760" t="s">
        <v>4882</v>
      </c>
      <c r="R87" s="762" t="s">
        <v>4944</v>
      </c>
      <c r="S87" s="763">
        <v>3.68</v>
      </c>
      <c r="T87" s="763" t="s">
        <v>4957</v>
      </c>
      <c r="U87" s="759">
        <v>41200</v>
      </c>
      <c r="V87" s="755"/>
      <c r="W87" s="768"/>
      <c r="X87" s="29"/>
      <c r="AJ87" s="639">
        <v>1438</v>
      </c>
      <c r="AK87" s="639" t="s">
        <v>1743</v>
      </c>
      <c r="AL87" s="647" t="s">
        <v>4615</v>
      </c>
      <c r="AM87" s="639" t="s">
        <v>4616</v>
      </c>
      <c r="AN87" s="648">
        <v>40896</v>
      </c>
    </row>
    <row r="88" spans="16:40">
      <c r="P88" s="163" t="s">
        <v>137</v>
      </c>
      <c r="Q88" s="760" t="s">
        <v>4535</v>
      </c>
      <c r="R88" s="762" t="s">
        <v>4945</v>
      </c>
      <c r="S88" s="763">
        <v>0.01</v>
      </c>
      <c r="T88" s="763" t="s">
        <v>4957</v>
      </c>
      <c r="U88" s="759">
        <v>41200</v>
      </c>
      <c r="V88" s="755"/>
      <c r="W88" s="768"/>
      <c r="X88" s="29"/>
      <c r="AJ88" s="639">
        <v>1439</v>
      </c>
      <c r="AK88" s="639" t="s">
        <v>1743</v>
      </c>
      <c r="AL88" s="647" t="s">
        <v>4615</v>
      </c>
      <c r="AM88" s="639" t="s">
        <v>4616</v>
      </c>
      <c r="AN88" s="648">
        <v>41244</v>
      </c>
    </row>
    <row r="89" spans="16:40">
      <c r="P89" s="163" t="s">
        <v>30</v>
      </c>
      <c r="Q89" s="760"/>
      <c r="R89" s="762" t="s">
        <v>4946</v>
      </c>
      <c r="S89" s="763">
        <v>0.05</v>
      </c>
      <c r="T89" s="763" t="s">
        <v>4957</v>
      </c>
      <c r="U89" s="759">
        <v>41200</v>
      </c>
      <c r="V89" s="755"/>
      <c r="W89" s="768"/>
      <c r="X89" s="29"/>
      <c r="AJ89" s="639">
        <v>1440</v>
      </c>
      <c r="AK89" s="639" t="s">
        <v>1743</v>
      </c>
      <c r="AL89" s="647" t="s">
        <v>4615</v>
      </c>
      <c r="AM89" s="639" t="s">
        <v>4616</v>
      </c>
      <c r="AN89" s="649">
        <v>40787</v>
      </c>
    </row>
    <row r="90" spans="16:40">
      <c r="P90" s="163" t="s">
        <v>128</v>
      </c>
      <c r="Q90" s="760" t="s">
        <v>4882</v>
      </c>
      <c r="R90" s="762" t="s">
        <v>4943</v>
      </c>
      <c r="S90" s="763">
        <v>0.73</v>
      </c>
      <c r="T90" s="763" t="s">
        <v>4957</v>
      </c>
      <c r="U90" s="759">
        <v>41201</v>
      </c>
      <c r="V90" s="755"/>
      <c r="W90" s="768"/>
      <c r="X90" s="29"/>
      <c r="AJ90" s="639">
        <v>1441</v>
      </c>
      <c r="AK90" s="639" t="s">
        <v>1743</v>
      </c>
      <c r="AL90" s="647" t="s">
        <v>4617</v>
      </c>
      <c r="AM90" s="639" t="s">
        <v>4618</v>
      </c>
      <c r="AN90" s="648">
        <v>40980</v>
      </c>
    </row>
    <row r="91" spans="16:40">
      <c r="P91" s="163" t="s">
        <v>20</v>
      </c>
      <c r="Q91" s="760" t="s">
        <v>1166</v>
      </c>
      <c r="R91" s="762" t="s">
        <v>4947</v>
      </c>
      <c r="S91" s="763">
        <v>0.41</v>
      </c>
      <c r="T91" s="763" t="s">
        <v>4957</v>
      </c>
      <c r="U91" s="759">
        <v>41201</v>
      </c>
      <c r="V91" s="755"/>
      <c r="W91" s="768"/>
      <c r="X91" s="29"/>
      <c r="AJ91" s="639">
        <v>1442</v>
      </c>
      <c r="AK91" s="639" t="s">
        <v>1743</v>
      </c>
      <c r="AL91" s="647" t="s">
        <v>4615</v>
      </c>
      <c r="AM91" s="639" t="s">
        <v>4616</v>
      </c>
      <c r="AN91" s="648">
        <v>40977</v>
      </c>
    </row>
    <row r="92" spans="16:40">
      <c r="P92" s="163" t="s">
        <v>20</v>
      </c>
      <c r="Q92" s="760" t="s">
        <v>1166</v>
      </c>
      <c r="R92" s="762" t="s">
        <v>4948</v>
      </c>
      <c r="S92" s="763">
        <v>0.42</v>
      </c>
      <c r="T92" s="763" t="s">
        <v>4957</v>
      </c>
      <c r="U92" s="759">
        <v>41201</v>
      </c>
      <c r="V92" s="755"/>
      <c r="W92" s="768"/>
      <c r="X92" s="29"/>
      <c r="AJ92" s="639">
        <v>1443</v>
      </c>
      <c r="AK92" s="639" t="s">
        <v>106</v>
      </c>
      <c r="AL92" s="647" t="s">
        <v>4619</v>
      </c>
      <c r="AM92" s="639" t="s">
        <v>4620</v>
      </c>
      <c r="AN92" s="648">
        <v>40976</v>
      </c>
    </row>
    <row r="93" spans="16:40">
      <c r="P93" s="163" t="s">
        <v>20</v>
      </c>
      <c r="Q93" s="760" t="s">
        <v>1166</v>
      </c>
      <c r="R93" s="762" t="s">
        <v>4949</v>
      </c>
      <c r="S93" s="763">
        <v>0.11</v>
      </c>
      <c r="T93" s="763" t="s">
        <v>4957</v>
      </c>
      <c r="U93" s="759">
        <v>41201</v>
      </c>
      <c r="V93" s="755"/>
      <c r="W93" s="768"/>
      <c r="X93" s="29"/>
      <c r="AJ93" s="639">
        <v>1444</v>
      </c>
      <c r="AK93" s="639" t="s">
        <v>101</v>
      </c>
      <c r="AL93" s="647" t="s">
        <v>4621</v>
      </c>
      <c r="AM93" s="639" t="s">
        <v>4622</v>
      </c>
      <c r="AN93" s="648">
        <v>41009</v>
      </c>
    </row>
    <row r="94" spans="16:40">
      <c r="P94" s="163" t="s">
        <v>20</v>
      </c>
      <c r="Q94" s="760" t="s">
        <v>1166</v>
      </c>
      <c r="R94" s="762" t="s">
        <v>4950</v>
      </c>
      <c r="S94" s="763">
        <v>0.06</v>
      </c>
      <c r="T94" s="763" t="s">
        <v>4957</v>
      </c>
      <c r="U94" s="759">
        <v>41201</v>
      </c>
      <c r="V94" s="755"/>
      <c r="W94" s="768"/>
      <c r="X94" s="29"/>
      <c r="AJ94" s="639">
        <v>1445</v>
      </c>
      <c r="AK94" s="639" t="s">
        <v>8</v>
      </c>
      <c r="AL94" s="647" t="s">
        <v>4623</v>
      </c>
      <c r="AM94" s="639" t="s">
        <v>4624</v>
      </c>
      <c r="AN94" s="648">
        <v>41009</v>
      </c>
    </row>
    <row r="95" spans="16:40">
      <c r="P95" s="163" t="s">
        <v>20</v>
      </c>
      <c r="Q95" s="760" t="s">
        <v>1166</v>
      </c>
      <c r="R95" s="762" t="s">
        <v>4951</v>
      </c>
      <c r="S95" s="763">
        <v>0.25</v>
      </c>
      <c r="T95" s="763" t="s">
        <v>4957</v>
      </c>
      <c r="U95" s="759">
        <v>41201</v>
      </c>
      <c r="V95" s="755"/>
      <c r="W95" s="768"/>
      <c r="X95" s="29"/>
      <c r="AJ95" s="639">
        <v>1446</v>
      </c>
      <c r="AK95" s="639" t="s">
        <v>106</v>
      </c>
      <c r="AL95" s="647" t="s">
        <v>3716</v>
      </c>
      <c r="AM95" s="639" t="s">
        <v>3717</v>
      </c>
      <c r="AN95" s="648">
        <v>40936</v>
      </c>
    </row>
    <row r="96" spans="16:40">
      <c r="P96" s="163" t="s">
        <v>20</v>
      </c>
      <c r="Q96" s="760" t="s">
        <v>4740</v>
      </c>
      <c r="R96" s="762" t="s">
        <v>4952</v>
      </c>
      <c r="S96" s="763">
        <v>0.45</v>
      </c>
      <c r="T96" s="763" t="s">
        <v>4957</v>
      </c>
      <c r="U96" s="759">
        <v>41201</v>
      </c>
      <c r="V96" s="755"/>
      <c r="W96" s="768"/>
      <c r="X96" s="29"/>
      <c r="AJ96" s="639">
        <v>1447</v>
      </c>
      <c r="AK96" s="639" t="s">
        <v>106</v>
      </c>
      <c r="AL96" s="647" t="s">
        <v>4596</v>
      </c>
      <c r="AM96" s="639" t="s">
        <v>4597</v>
      </c>
      <c r="AN96" s="648">
        <v>40936</v>
      </c>
    </row>
    <row r="97" spans="16:40">
      <c r="P97" s="163" t="s">
        <v>764</v>
      </c>
      <c r="Q97" s="760" t="s">
        <v>4158</v>
      </c>
      <c r="R97" s="762" t="s">
        <v>4953</v>
      </c>
      <c r="S97" s="763">
        <v>1.73</v>
      </c>
      <c r="T97" s="763" t="s">
        <v>4957</v>
      </c>
      <c r="U97" s="759">
        <v>41201</v>
      </c>
      <c r="V97" s="755"/>
      <c r="W97" s="768"/>
      <c r="X97" s="29"/>
      <c r="AJ97" s="639">
        <v>1448</v>
      </c>
      <c r="AK97" s="639" t="s">
        <v>106</v>
      </c>
      <c r="AL97" s="647" t="s">
        <v>1814</v>
      </c>
      <c r="AM97" s="639" t="s">
        <v>4625</v>
      </c>
      <c r="AN97" s="649">
        <v>40787</v>
      </c>
    </row>
    <row r="98" spans="16:40">
      <c r="P98" s="163" t="s">
        <v>28</v>
      </c>
      <c r="Q98" s="760" t="s">
        <v>4031</v>
      </c>
      <c r="R98" s="762" t="s">
        <v>4442</v>
      </c>
      <c r="S98" s="763">
        <v>0.42</v>
      </c>
      <c r="T98" s="763" t="s">
        <v>4954</v>
      </c>
      <c r="U98" s="759">
        <v>41204</v>
      </c>
      <c r="V98" s="755"/>
      <c r="W98" s="768"/>
      <c r="X98" s="29"/>
      <c r="AJ98" s="639">
        <v>1449</v>
      </c>
      <c r="AK98" s="639" t="s">
        <v>106</v>
      </c>
      <c r="AL98" s="647" t="s">
        <v>3033</v>
      </c>
      <c r="AM98" s="639" t="s">
        <v>4626</v>
      </c>
      <c r="AN98" s="648">
        <v>40980</v>
      </c>
    </row>
    <row r="99" spans="16:40">
      <c r="P99" s="163" t="s">
        <v>20</v>
      </c>
      <c r="Q99" s="760" t="s">
        <v>4740</v>
      </c>
      <c r="R99" s="762" t="s">
        <v>4955</v>
      </c>
      <c r="S99" s="763">
        <v>0.11</v>
      </c>
      <c r="T99" s="763" t="s">
        <v>4954</v>
      </c>
      <c r="U99" s="759">
        <v>41204</v>
      </c>
      <c r="V99" s="755"/>
      <c r="W99" s="768"/>
      <c r="X99" s="29"/>
      <c r="AJ99" s="639">
        <v>1450</v>
      </c>
      <c r="AK99" s="639" t="s">
        <v>106</v>
      </c>
      <c r="AL99" s="647" t="s">
        <v>3033</v>
      </c>
      <c r="AM99" s="639" t="s">
        <v>4626</v>
      </c>
      <c r="AN99" s="648">
        <v>40981</v>
      </c>
    </row>
    <row r="100" spans="16:40">
      <c r="P100" s="163" t="s">
        <v>123</v>
      </c>
      <c r="Q100" s="760" t="s">
        <v>4794</v>
      </c>
      <c r="R100" s="762" t="s">
        <v>4956</v>
      </c>
      <c r="S100" s="763">
        <v>0.83</v>
      </c>
      <c r="T100" s="763" t="s">
        <v>4957</v>
      </c>
      <c r="U100" s="759">
        <v>41204</v>
      </c>
      <c r="V100" s="755"/>
      <c r="W100" s="768"/>
      <c r="X100" s="29"/>
      <c r="AJ100" s="639">
        <v>1451</v>
      </c>
      <c r="AK100" s="639" t="s">
        <v>171</v>
      </c>
      <c r="AL100" s="647" t="s">
        <v>4627</v>
      </c>
      <c r="AM100" s="639" t="s">
        <v>1430</v>
      </c>
      <c r="AN100" s="648">
        <v>41169</v>
      </c>
    </row>
    <row r="101" spans="16:40">
      <c r="P101" s="163" t="s">
        <v>128</v>
      </c>
      <c r="Q101" s="760" t="s">
        <v>4882</v>
      </c>
      <c r="R101" s="762" t="s">
        <v>4958</v>
      </c>
      <c r="S101" s="763">
        <v>9.07</v>
      </c>
      <c r="T101" s="763" t="s">
        <v>4957</v>
      </c>
      <c r="U101" s="759">
        <v>41204</v>
      </c>
      <c r="V101" s="755"/>
      <c r="W101" s="768"/>
      <c r="X101" s="29"/>
      <c r="AJ101" s="639">
        <v>1452</v>
      </c>
      <c r="AK101" s="639" t="s">
        <v>20</v>
      </c>
      <c r="AL101" s="647" t="s">
        <v>1425</v>
      </c>
      <c r="AM101" s="639" t="s">
        <v>1717</v>
      </c>
      <c r="AN101" s="648">
        <v>41184</v>
      </c>
    </row>
    <row r="102" spans="16:40">
      <c r="P102" s="163" t="s">
        <v>764</v>
      </c>
      <c r="Q102" s="760" t="s">
        <v>4158</v>
      </c>
      <c r="R102" s="762" t="s">
        <v>4959</v>
      </c>
      <c r="S102" s="763">
        <v>0.25</v>
      </c>
      <c r="T102" s="763" t="s">
        <v>4954</v>
      </c>
      <c r="U102" s="759">
        <v>41204</v>
      </c>
      <c r="V102" s="755"/>
      <c r="W102" s="768"/>
      <c r="X102" s="29"/>
      <c r="AJ102" s="639">
        <v>1453</v>
      </c>
      <c r="AK102" s="639" t="s">
        <v>6</v>
      </c>
      <c r="AL102" s="647" t="s">
        <v>4629</v>
      </c>
      <c r="AM102" s="639" t="s">
        <v>4630</v>
      </c>
      <c r="AN102" s="648">
        <v>41162</v>
      </c>
    </row>
    <row r="103" spans="16:40">
      <c r="P103" s="163" t="s">
        <v>175</v>
      </c>
      <c r="Q103" s="760" t="s">
        <v>4433</v>
      </c>
      <c r="R103" s="762" t="s">
        <v>4960</v>
      </c>
      <c r="S103" s="763">
        <v>0.53</v>
      </c>
      <c r="T103" s="763" t="s">
        <v>4954</v>
      </c>
      <c r="U103" s="759">
        <v>41204</v>
      </c>
      <c r="V103" s="755"/>
      <c r="W103" s="768"/>
      <c r="X103" s="29"/>
      <c r="AJ103" s="639">
        <v>1454</v>
      </c>
      <c r="AK103" s="639" t="s">
        <v>20</v>
      </c>
      <c r="AL103" s="647" t="s">
        <v>1547</v>
      </c>
      <c r="AM103" s="639" t="s">
        <v>1548</v>
      </c>
      <c r="AN103" s="648">
        <v>40956</v>
      </c>
    </row>
    <row r="104" spans="16:40">
      <c r="P104" s="163" t="s">
        <v>175</v>
      </c>
      <c r="Q104" s="760" t="s">
        <v>4513</v>
      </c>
      <c r="R104" s="762" t="s">
        <v>4961</v>
      </c>
      <c r="S104" s="763">
        <v>0.95</v>
      </c>
      <c r="T104" s="763" t="s">
        <v>4954</v>
      </c>
      <c r="U104" s="759">
        <v>41204</v>
      </c>
      <c r="V104" s="755"/>
      <c r="W104" s="768"/>
      <c r="X104" s="29"/>
      <c r="AJ104" s="639">
        <v>1455</v>
      </c>
      <c r="AK104" s="639" t="s">
        <v>143</v>
      </c>
      <c r="AL104" s="647" t="s">
        <v>4631</v>
      </c>
      <c r="AM104" s="639" t="s">
        <v>2974</v>
      </c>
      <c r="AN104" s="648">
        <v>41155</v>
      </c>
    </row>
    <row r="105" spans="16:40">
      <c r="P105" s="163" t="s">
        <v>137</v>
      </c>
      <c r="Q105" s="760" t="s">
        <v>4962</v>
      </c>
      <c r="R105" s="762" t="s">
        <v>4963</v>
      </c>
      <c r="S105" s="763">
        <v>0.14000000000000001</v>
      </c>
      <c r="T105" s="763" t="s">
        <v>4957</v>
      </c>
      <c r="U105" s="759">
        <v>41204</v>
      </c>
      <c r="V105" s="755"/>
      <c r="W105" s="768"/>
      <c r="X105" s="29"/>
      <c r="AJ105" s="639">
        <v>1456</v>
      </c>
      <c r="AK105" s="639" t="s">
        <v>143</v>
      </c>
      <c r="AL105" s="647" t="s">
        <v>4634</v>
      </c>
      <c r="AM105" s="639" t="s">
        <v>1091</v>
      </c>
      <c r="AN105" s="648">
        <v>41150</v>
      </c>
    </row>
    <row r="106" spans="16:40">
      <c r="P106" s="163" t="s">
        <v>123</v>
      </c>
      <c r="Q106" s="760" t="s">
        <v>4794</v>
      </c>
      <c r="R106" s="762" t="s">
        <v>4964</v>
      </c>
      <c r="S106" s="763">
        <v>0.96</v>
      </c>
      <c r="T106" s="763" t="s">
        <v>4957</v>
      </c>
      <c r="U106" s="759">
        <v>41206</v>
      </c>
      <c r="V106" s="755"/>
      <c r="W106" s="768"/>
      <c r="X106" s="29"/>
      <c r="AJ106" s="639">
        <v>1457</v>
      </c>
      <c r="AK106" s="639" t="s">
        <v>143</v>
      </c>
      <c r="AL106" s="647" t="s">
        <v>4635</v>
      </c>
      <c r="AM106" s="639" t="s">
        <v>4636</v>
      </c>
      <c r="AN106" s="648">
        <v>41159</v>
      </c>
    </row>
    <row r="107" spans="16:40">
      <c r="P107" s="163" t="s">
        <v>123</v>
      </c>
      <c r="Q107" s="760" t="s">
        <v>4794</v>
      </c>
      <c r="R107" s="762" t="s">
        <v>4965</v>
      </c>
      <c r="S107" s="763">
        <v>0.89</v>
      </c>
      <c r="T107" s="763" t="s">
        <v>4957</v>
      </c>
      <c r="U107" s="759">
        <v>41206</v>
      </c>
      <c r="V107" s="755"/>
      <c r="W107" s="768"/>
      <c r="X107" s="29"/>
      <c r="AJ107" s="639">
        <v>1458</v>
      </c>
      <c r="AK107" s="639" t="s">
        <v>143</v>
      </c>
      <c r="AL107" s="647" t="s">
        <v>4637</v>
      </c>
      <c r="AM107" s="639" t="s">
        <v>4638</v>
      </c>
      <c r="AN107" s="648">
        <v>41159</v>
      </c>
    </row>
    <row r="108" spans="16:40">
      <c r="P108" s="163" t="s">
        <v>123</v>
      </c>
      <c r="Q108" s="760" t="s">
        <v>4794</v>
      </c>
      <c r="R108" s="762" t="s">
        <v>4966</v>
      </c>
      <c r="S108" s="763">
        <v>2.08</v>
      </c>
      <c r="T108" s="763" t="s">
        <v>4957</v>
      </c>
      <c r="U108" s="759">
        <v>41206</v>
      </c>
      <c r="V108" s="755"/>
      <c r="W108" s="768"/>
      <c r="X108" s="29"/>
      <c r="AJ108" s="639">
        <v>1459</v>
      </c>
      <c r="AK108" s="639" t="s">
        <v>262</v>
      </c>
      <c r="AL108" s="647" t="s">
        <v>1720</v>
      </c>
      <c r="AM108" s="639" t="s">
        <v>4639</v>
      </c>
      <c r="AN108" s="648">
        <v>41155</v>
      </c>
    </row>
    <row r="109" spans="16:40">
      <c r="P109" s="163" t="s">
        <v>262</v>
      </c>
      <c r="Q109" s="760" t="s">
        <v>4119</v>
      </c>
      <c r="R109" s="762" t="s">
        <v>4902</v>
      </c>
      <c r="S109" s="763">
        <v>7.2</v>
      </c>
      <c r="T109" s="763" t="s">
        <v>4957</v>
      </c>
      <c r="U109" s="759">
        <v>41206</v>
      </c>
      <c r="V109" s="755"/>
      <c r="W109" s="768"/>
      <c r="X109" s="29"/>
      <c r="AJ109" s="639">
        <v>1460</v>
      </c>
      <c r="AK109" s="639" t="s">
        <v>4640</v>
      </c>
      <c r="AL109" s="647" t="s">
        <v>4641</v>
      </c>
      <c r="AM109" s="639" t="s">
        <v>4642</v>
      </c>
      <c r="AN109" s="648">
        <v>41103</v>
      </c>
    </row>
    <row r="110" spans="16:40">
      <c r="P110" s="163" t="s">
        <v>137</v>
      </c>
      <c r="Q110" s="760" t="s">
        <v>4962</v>
      </c>
      <c r="R110" s="762" t="s">
        <v>4967</v>
      </c>
      <c r="S110" s="763">
        <v>0.01</v>
      </c>
      <c r="T110" s="763" t="s">
        <v>4954</v>
      </c>
      <c r="U110" s="759">
        <v>41206</v>
      </c>
      <c r="V110" s="755"/>
      <c r="W110" s="768"/>
      <c r="X110" s="29"/>
      <c r="AJ110" s="639">
        <v>1461</v>
      </c>
      <c r="AK110" s="639" t="s">
        <v>4644</v>
      </c>
      <c r="AL110" s="647" t="s">
        <v>4645</v>
      </c>
      <c r="AM110" s="639" t="s">
        <v>4646</v>
      </c>
      <c r="AN110" s="648">
        <v>41106</v>
      </c>
    </row>
    <row r="111" spans="16:40">
      <c r="P111" s="163" t="s">
        <v>137</v>
      </c>
      <c r="Q111" s="760" t="s">
        <v>4962</v>
      </c>
      <c r="R111" s="762" t="s">
        <v>4968</v>
      </c>
      <c r="S111" s="763">
        <v>0.01</v>
      </c>
      <c r="T111" s="763" t="s">
        <v>4954</v>
      </c>
      <c r="U111" s="759">
        <v>41206</v>
      </c>
      <c r="V111" s="755"/>
      <c r="W111" s="768"/>
      <c r="X111" s="29"/>
      <c r="AJ111" s="639">
        <v>1462</v>
      </c>
      <c r="AK111" s="639" t="s">
        <v>4647</v>
      </c>
      <c r="AL111" s="647" t="s">
        <v>2009</v>
      </c>
      <c r="AM111" s="639" t="s">
        <v>4648</v>
      </c>
      <c r="AN111" s="648">
        <v>40923</v>
      </c>
    </row>
    <row r="112" spans="16:40">
      <c r="P112" s="163" t="s">
        <v>24</v>
      </c>
      <c r="Q112" s="760" t="s">
        <v>4969</v>
      </c>
      <c r="R112" s="762" t="s">
        <v>4968</v>
      </c>
      <c r="S112" s="763">
        <v>1.1100000000000001</v>
      </c>
      <c r="T112" s="763" t="s">
        <v>4957</v>
      </c>
      <c r="U112" s="759">
        <v>41206</v>
      </c>
      <c r="V112" s="755"/>
      <c r="W112" s="768"/>
      <c r="X112" s="29"/>
      <c r="AJ112" s="639">
        <v>1463</v>
      </c>
      <c r="AK112" s="639" t="s">
        <v>249</v>
      </c>
      <c r="AL112" s="647" t="s">
        <v>4650</v>
      </c>
      <c r="AM112" s="639" t="s">
        <v>1124</v>
      </c>
      <c r="AN112" s="648">
        <v>40924</v>
      </c>
    </row>
    <row r="113" spans="16:40">
      <c r="P113" s="163" t="s">
        <v>1099</v>
      </c>
      <c r="Q113" s="760" t="s">
        <v>4970</v>
      </c>
      <c r="R113" s="762" t="s">
        <v>4971</v>
      </c>
      <c r="S113" s="763">
        <v>0.01</v>
      </c>
      <c r="T113" s="763" t="s">
        <v>4957</v>
      </c>
      <c r="U113" s="759">
        <v>41206</v>
      </c>
      <c r="V113" s="755"/>
      <c r="W113" s="768"/>
      <c r="X113" s="29"/>
      <c r="AJ113" s="639">
        <v>1464</v>
      </c>
      <c r="AK113" s="639" t="s">
        <v>6</v>
      </c>
      <c r="AL113" s="647" t="s">
        <v>4629</v>
      </c>
      <c r="AM113" s="639" t="s">
        <v>4630</v>
      </c>
      <c r="AN113" s="648">
        <v>40887</v>
      </c>
    </row>
    <row r="114" spans="16:40">
      <c r="P114" s="163" t="s">
        <v>24</v>
      </c>
      <c r="Q114" s="760" t="s">
        <v>4969</v>
      </c>
      <c r="R114" s="762" t="s">
        <v>4972</v>
      </c>
      <c r="S114" s="763">
        <v>0.38</v>
      </c>
      <c r="T114" s="763" t="s">
        <v>4957</v>
      </c>
      <c r="U114" s="759">
        <v>41206</v>
      </c>
      <c r="V114" s="755"/>
      <c r="W114" s="768"/>
      <c r="X114" s="29"/>
      <c r="AJ114" s="639">
        <v>1465</v>
      </c>
      <c r="AK114" s="639" t="s">
        <v>249</v>
      </c>
      <c r="AL114" s="647" t="s">
        <v>4651</v>
      </c>
      <c r="AM114" s="639" t="s">
        <v>4652</v>
      </c>
      <c r="AN114" s="648">
        <v>40969</v>
      </c>
    </row>
    <row r="115" spans="16:40">
      <c r="P115" s="163" t="s">
        <v>24</v>
      </c>
      <c r="Q115" s="760" t="s">
        <v>3995</v>
      </c>
      <c r="R115" s="762" t="s">
        <v>4971</v>
      </c>
      <c r="S115" s="763">
        <v>0.48</v>
      </c>
      <c r="T115" s="763" t="s">
        <v>4957</v>
      </c>
      <c r="U115" s="759">
        <v>41206</v>
      </c>
      <c r="V115" s="755"/>
      <c r="W115" s="768"/>
      <c r="X115" s="29"/>
      <c r="AJ115" s="639">
        <v>1466</v>
      </c>
      <c r="AK115" s="639" t="s">
        <v>158</v>
      </c>
      <c r="AL115" s="647" t="s">
        <v>4653</v>
      </c>
      <c r="AM115" s="639" t="s">
        <v>1124</v>
      </c>
      <c r="AN115" s="648">
        <v>41244</v>
      </c>
    </row>
    <row r="116" spans="16:40">
      <c r="P116" s="163" t="s">
        <v>20</v>
      </c>
      <c r="Q116" s="760" t="s">
        <v>4741</v>
      </c>
      <c r="R116" s="762" t="s">
        <v>4973</v>
      </c>
      <c r="S116" s="763">
        <v>6.45</v>
      </c>
      <c r="T116" s="763" t="s">
        <v>4957</v>
      </c>
      <c r="U116" s="759">
        <v>41207</v>
      </c>
      <c r="V116" s="755"/>
      <c r="W116" s="768"/>
      <c r="X116" s="29"/>
      <c r="AJ116" s="639">
        <v>1467</v>
      </c>
      <c r="AK116" s="639" t="s">
        <v>1753</v>
      </c>
      <c r="AL116" s="647" t="s">
        <v>4655</v>
      </c>
      <c r="AM116" s="639" t="s">
        <v>1124</v>
      </c>
      <c r="AN116" s="648">
        <v>41103</v>
      </c>
    </row>
    <row r="117" spans="16:40">
      <c r="P117" s="163" t="s">
        <v>4136</v>
      </c>
      <c r="Q117" s="760" t="s">
        <v>4974</v>
      </c>
      <c r="R117" s="762" t="s">
        <v>4975</v>
      </c>
      <c r="S117" s="763">
        <v>0.89</v>
      </c>
      <c r="T117" s="763" t="s">
        <v>4957</v>
      </c>
      <c r="U117" s="759">
        <v>41207</v>
      </c>
      <c r="V117" s="755"/>
      <c r="W117" s="768"/>
      <c r="X117" s="29"/>
      <c r="AJ117" s="639">
        <v>1468</v>
      </c>
      <c r="AK117" s="639" t="s">
        <v>196</v>
      </c>
      <c r="AL117" s="647" t="s">
        <v>4656</v>
      </c>
      <c r="AM117" s="639" t="s">
        <v>5030</v>
      </c>
      <c r="AN117" s="648">
        <v>40920</v>
      </c>
    </row>
    <row r="118" spans="16:40">
      <c r="P118" s="163" t="s">
        <v>175</v>
      </c>
      <c r="Q118" s="760" t="s">
        <v>4513</v>
      </c>
      <c r="R118" s="762" t="s">
        <v>4976</v>
      </c>
      <c r="S118" s="763">
        <v>0.26</v>
      </c>
      <c r="T118" s="763" t="s">
        <v>4954</v>
      </c>
      <c r="U118" s="759">
        <v>41207</v>
      </c>
      <c r="V118" s="755"/>
      <c r="W118" s="768"/>
      <c r="X118" s="29"/>
      <c r="AJ118" s="639">
        <v>1469</v>
      </c>
      <c r="AK118" s="639" t="s">
        <v>218</v>
      </c>
      <c r="AL118" s="647" t="s">
        <v>4659</v>
      </c>
      <c r="AM118" s="639" t="s">
        <v>4660</v>
      </c>
      <c r="AN118" s="648">
        <v>40794</v>
      </c>
    </row>
    <row r="119" spans="16:40">
      <c r="P119" s="163" t="s">
        <v>175</v>
      </c>
      <c r="Q119" s="760" t="s">
        <v>4513</v>
      </c>
      <c r="R119" s="762" t="s">
        <v>4977</v>
      </c>
      <c r="S119" s="763">
        <v>0.53</v>
      </c>
      <c r="T119" s="763" t="s">
        <v>4954</v>
      </c>
      <c r="U119" s="759">
        <v>41207</v>
      </c>
      <c r="V119" s="755"/>
      <c r="W119" s="768"/>
      <c r="X119" s="29"/>
      <c r="AJ119" s="639">
        <v>1470</v>
      </c>
      <c r="AK119" s="639" t="s">
        <v>28</v>
      </c>
      <c r="AL119" s="647" t="s">
        <v>4661</v>
      </c>
      <c r="AM119" s="639" t="s">
        <v>1304</v>
      </c>
      <c r="AN119" s="649">
        <v>40756</v>
      </c>
    </row>
    <row r="120" spans="16:40">
      <c r="P120" s="163" t="s">
        <v>175</v>
      </c>
      <c r="Q120" s="760" t="s">
        <v>4513</v>
      </c>
      <c r="R120" s="762" t="s">
        <v>4978</v>
      </c>
      <c r="S120" s="763">
        <v>0.03</v>
      </c>
      <c r="T120" s="763" t="s">
        <v>4954</v>
      </c>
      <c r="U120" s="759">
        <v>41208</v>
      </c>
      <c r="V120" s="755"/>
      <c r="W120" s="768"/>
      <c r="X120" s="29"/>
      <c r="AJ120" s="639">
        <v>1471</v>
      </c>
      <c r="AK120" s="639" t="s">
        <v>199</v>
      </c>
      <c r="AL120" s="647" t="s">
        <v>4662</v>
      </c>
      <c r="AM120" s="639" t="s">
        <v>1124</v>
      </c>
      <c r="AN120" s="648">
        <v>40955</v>
      </c>
    </row>
    <row r="121" spans="16:40">
      <c r="P121" s="163" t="s">
        <v>137</v>
      </c>
      <c r="Q121" s="760" t="s">
        <v>4760</v>
      </c>
      <c r="R121" s="762" t="s">
        <v>4979</v>
      </c>
      <c r="S121" s="763">
        <v>0.04</v>
      </c>
      <c r="T121" s="763" t="s">
        <v>4954</v>
      </c>
      <c r="U121" s="759">
        <v>41209</v>
      </c>
      <c r="V121" s="755"/>
      <c r="W121" s="768"/>
      <c r="X121" s="29"/>
      <c r="AJ121" s="639">
        <v>1472</v>
      </c>
      <c r="AK121" s="639" t="s">
        <v>137</v>
      </c>
      <c r="AL121" s="647" t="s">
        <v>4663</v>
      </c>
      <c r="AM121" s="639" t="s">
        <v>4664</v>
      </c>
      <c r="AN121" s="648">
        <v>41132</v>
      </c>
    </row>
    <row r="122" spans="16:40">
      <c r="P122" s="163" t="s">
        <v>137</v>
      </c>
      <c r="Q122" s="760" t="s">
        <v>4760</v>
      </c>
      <c r="R122" s="762" t="s">
        <v>4980</v>
      </c>
      <c r="S122" s="763">
        <v>0.03</v>
      </c>
      <c r="T122" s="763" t="s">
        <v>4954</v>
      </c>
      <c r="U122" s="759">
        <v>41209</v>
      </c>
      <c r="V122" s="755"/>
      <c r="W122" s="768"/>
      <c r="X122" s="29"/>
      <c r="AJ122" s="639">
        <v>1473</v>
      </c>
      <c r="AK122" s="639" t="s">
        <v>763</v>
      </c>
      <c r="AL122" s="647"/>
      <c r="AM122" s="639"/>
      <c r="AN122" s="648">
        <v>41106</v>
      </c>
    </row>
    <row r="123" spans="16:40">
      <c r="P123" s="163" t="s">
        <v>137</v>
      </c>
      <c r="Q123" s="760" t="s">
        <v>4760</v>
      </c>
      <c r="R123" s="762" t="s">
        <v>4981</v>
      </c>
      <c r="S123" s="763">
        <v>0.08</v>
      </c>
      <c r="T123" s="763" t="s">
        <v>4954</v>
      </c>
      <c r="U123" s="759">
        <v>41209</v>
      </c>
      <c r="V123" s="755"/>
      <c r="W123" s="768"/>
      <c r="X123" s="29"/>
      <c r="AJ123" s="639">
        <v>1474</v>
      </c>
      <c r="AK123" s="639" t="s">
        <v>30</v>
      </c>
      <c r="AL123" s="647" t="s">
        <v>2093</v>
      </c>
      <c r="AM123" s="639" t="s">
        <v>4208</v>
      </c>
      <c r="AN123" s="648">
        <v>41104</v>
      </c>
    </row>
    <row r="124" spans="16:40">
      <c r="P124" s="163" t="s">
        <v>137</v>
      </c>
      <c r="Q124" s="760" t="s">
        <v>4962</v>
      </c>
      <c r="R124" s="762" t="s">
        <v>4982</v>
      </c>
      <c r="S124" s="763">
        <v>0.03</v>
      </c>
      <c r="T124" s="763" t="s">
        <v>4954</v>
      </c>
      <c r="U124" s="759">
        <v>41209</v>
      </c>
      <c r="V124" s="755"/>
      <c r="W124" s="768"/>
      <c r="X124" s="29"/>
      <c r="AJ124" s="639">
        <v>1475</v>
      </c>
      <c r="AK124" s="639" t="s">
        <v>20</v>
      </c>
      <c r="AL124" s="647" t="s">
        <v>2766</v>
      </c>
      <c r="AM124" s="639" t="s">
        <v>2767</v>
      </c>
      <c r="AN124" s="648">
        <v>41100</v>
      </c>
    </row>
    <row r="125" spans="16:40">
      <c r="P125" s="163" t="s">
        <v>196</v>
      </c>
      <c r="Q125" s="760" t="s">
        <v>4983</v>
      </c>
      <c r="R125" s="762" t="s">
        <v>4984</v>
      </c>
      <c r="S125" s="763">
        <v>0.19</v>
      </c>
      <c r="T125" s="763" t="s">
        <v>4957</v>
      </c>
      <c r="U125" s="759">
        <v>41209</v>
      </c>
      <c r="V125" s="755"/>
      <c r="W125" s="768"/>
      <c r="X125" s="29"/>
      <c r="AJ125" s="639">
        <v>1476</v>
      </c>
      <c r="AK125" s="639" t="s">
        <v>763</v>
      </c>
      <c r="AL125" s="647"/>
      <c r="AM125" s="639"/>
      <c r="AN125" s="648">
        <v>41100</v>
      </c>
    </row>
    <row r="126" spans="16:40">
      <c r="P126" s="163" t="s">
        <v>764</v>
      </c>
      <c r="Q126" s="760" t="s">
        <v>4158</v>
      </c>
      <c r="R126" s="762" t="s">
        <v>4959</v>
      </c>
      <c r="S126" s="763">
        <v>0.13</v>
      </c>
      <c r="T126" s="763" t="s">
        <v>4954</v>
      </c>
      <c r="U126" s="759">
        <v>41209</v>
      </c>
      <c r="V126" s="755"/>
      <c r="W126" s="768"/>
      <c r="X126" s="29"/>
      <c r="AJ126" s="639">
        <v>1477</v>
      </c>
      <c r="AK126" s="639" t="s">
        <v>175</v>
      </c>
      <c r="AL126" s="647" t="s">
        <v>1115</v>
      </c>
      <c r="AM126" s="639" t="s">
        <v>1116</v>
      </c>
      <c r="AN126" s="648">
        <v>41176</v>
      </c>
    </row>
    <row r="127" spans="16:40">
      <c r="P127" s="163" t="s">
        <v>1099</v>
      </c>
      <c r="Q127" s="760" t="s">
        <v>4970</v>
      </c>
      <c r="R127" s="762" t="s">
        <v>4979</v>
      </c>
      <c r="S127" s="763">
        <v>0.1</v>
      </c>
      <c r="T127" s="763" t="s">
        <v>4957</v>
      </c>
      <c r="U127" s="759">
        <v>41209</v>
      </c>
      <c r="V127" s="755"/>
      <c r="W127" s="768"/>
      <c r="X127" s="29"/>
      <c r="AJ127" s="639">
        <v>1478</v>
      </c>
      <c r="AK127" s="639" t="s">
        <v>226</v>
      </c>
      <c r="AL127" s="647" t="s">
        <v>4703</v>
      </c>
      <c r="AM127" s="639" t="s">
        <v>1124</v>
      </c>
      <c r="AN127" s="648">
        <v>41171</v>
      </c>
    </row>
    <row r="128" spans="16:40">
      <c r="P128" s="163" t="s">
        <v>20</v>
      </c>
      <c r="Q128" s="760" t="s">
        <v>4740</v>
      </c>
      <c r="R128" s="762" t="s">
        <v>4985</v>
      </c>
      <c r="S128" s="763">
        <v>0.72</v>
      </c>
      <c r="T128" s="763" t="s">
        <v>4957</v>
      </c>
      <c r="U128" s="759">
        <v>41209</v>
      </c>
      <c r="V128" s="755"/>
      <c r="W128" s="768"/>
      <c r="X128" s="29"/>
      <c r="AJ128" s="639">
        <v>1479</v>
      </c>
      <c r="AK128" s="639" t="s">
        <v>218</v>
      </c>
      <c r="AL128" s="647" t="s">
        <v>4696</v>
      </c>
      <c r="AM128" s="639" t="s">
        <v>1124</v>
      </c>
      <c r="AN128" s="648">
        <v>41171</v>
      </c>
    </row>
    <row r="129" spans="16:40">
      <c r="P129" s="163" t="s">
        <v>262</v>
      </c>
      <c r="Q129" s="760" t="s">
        <v>4124</v>
      </c>
      <c r="R129" s="762"/>
      <c r="S129" s="763">
        <v>0.37</v>
      </c>
      <c r="T129" s="763" t="s">
        <v>4957</v>
      </c>
      <c r="U129" s="759">
        <v>41209</v>
      </c>
      <c r="V129" s="755"/>
      <c r="W129" s="768"/>
      <c r="X129" s="29"/>
      <c r="AJ129" s="639">
        <v>1480</v>
      </c>
      <c r="AK129" s="639" t="s">
        <v>28</v>
      </c>
      <c r="AL129" s="647" t="s">
        <v>4728</v>
      </c>
      <c r="AM129" s="639"/>
      <c r="AN129" s="648">
        <v>41034</v>
      </c>
    </row>
    <row r="130" spans="16:40">
      <c r="AJ130" s="639">
        <v>1481</v>
      </c>
      <c r="AK130" s="639" t="s">
        <v>11</v>
      </c>
      <c r="AL130" s="647" t="s">
        <v>2091</v>
      </c>
      <c r="AM130" s="639" t="s">
        <v>2092</v>
      </c>
      <c r="AN130" s="648">
        <v>41175</v>
      </c>
    </row>
    <row r="131" spans="16:40">
      <c r="AJ131" s="639">
        <v>1482</v>
      </c>
      <c r="AK131" s="639" t="s">
        <v>6</v>
      </c>
      <c r="AL131" s="647" t="s">
        <v>3107</v>
      </c>
      <c r="AM131" s="639" t="s">
        <v>3108</v>
      </c>
      <c r="AN131" s="648">
        <v>41175</v>
      </c>
    </row>
    <row r="132" spans="16:40">
      <c r="AJ132" s="639">
        <v>1483</v>
      </c>
      <c r="AK132" s="639" t="s">
        <v>12</v>
      </c>
      <c r="AL132" s="647" t="s">
        <v>1912</v>
      </c>
      <c r="AM132" s="639" t="s">
        <v>2982</v>
      </c>
      <c r="AN132" s="648">
        <v>41175</v>
      </c>
    </row>
    <row r="133" spans="16:40">
      <c r="AJ133" s="639">
        <v>1484</v>
      </c>
      <c r="AK133" s="639" t="s">
        <v>143</v>
      </c>
      <c r="AL133" s="647" t="s">
        <v>3187</v>
      </c>
      <c r="AM133" s="639" t="s">
        <v>5031</v>
      </c>
      <c r="AN133" s="648">
        <v>41175</v>
      </c>
    </row>
    <row r="134" spans="16:40">
      <c r="AJ134" s="639">
        <v>1485</v>
      </c>
      <c r="AK134" s="639" t="s">
        <v>137</v>
      </c>
      <c r="AL134" s="647" t="s">
        <v>5032</v>
      </c>
      <c r="AM134" s="639" t="s">
        <v>5033</v>
      </c>
      <c r="AN134" s="648">
        <v>41169</v>
      </c>
    </row>
    <row r="135" spans="16:40">
      <c r="AJ135" s="639">
        <v>1486</v>
      </c>
      <c r="AK135" s="639" t="s">
        <v>137</v>
      </c>
      <c r="AL135" s="647" t="s">
        <v>5034</v>
      </c>
      <c r="AM135" s="639" t="s">
        <v>5033</v>
      </c>
      <c r="AN135" s="648">
        <v>40879</v>
      </c>
    </row>
    <row r="136" spans="16:40">
      <c r="AJ136" s="639">
        <v>1487</v>
      </c>
      <c r="AK136" s="639" t="s">
        <v>137</v>
      </c>
      <c r="AL136" s="647" t="s">
        <v>5035</v>
      </c>
      <c r="AM136" s="639" t="s">
        <v>5036</v>
      </c>
      <c r="AN136" s="648">
        <v>40981</v>
      </c>
    </row>
    <row r="137" spans="16:40">
      <c r="AJ137" s="639">
        <v>1488</v>
      </c>
      <c r="AK137" s="639" t="s">
        <v>114</v>
      </c>
      <c r="AL137" s="647" t="s">
        <v>5037</v>
      </c>
      <c r="AM137" s="639" t="s">
        <v>5038</v>
      </c>
      <c r="AN137" s="648">
        <v>41015</v>
      </c>
    </row>
    <row r="138" spans="16:40">
      <c r="AJ138" s="639">
        <v>1489</v>
      </c>
      <c r="AK138" s="639" t="s">
        <v>5039</v>
      </c>
      <c r="AL138" s="647" t="s">
        <v>5040</v>
      </c>
      <c r="AM138" s="639" t="s">
        <v>5041</v>
      </c>
      <c r="AN138" s="648">
        <v>41140</v>
      </c>
    </row>
    <row r="139" spans="16:40">
      <c r="AJ139" s="639">
        <v>1490</v>
      </c>
      <c r="AK139" s="639" t="s">
        <v>175</v>
      </c>
      <c r="AL139" s="647" t="s">
        <v>1311</v>
      </c>
      <c r="AM139" s="639" t="s">
        <v>1312</v>
      </c>
      <c r="AN139" s="648">
        <v>41187</v>
      </c>
    </row>
    <row r="140" spans="16:40">
      <c r="AJ140" s="639">
        <v>1491</v>
      </c>
      <c r="AK140" s="639" t="s">
        <v>143</v>
      </c>
      <c r="AL140" s="647" t="s">
        <v>3115</v>
      </c>
      <c r="AM140" s="639" t="s">
        <v>3116</v>
      </c>
      <c r="AN140" s="648">
        <v>41185</v>
      </c>
    </row>
    <row r="141" spans="16:40">
      <c r="AJ141" s="639">
        <v>1492</v>
      </c>
      <c r="AK141" s="639" t="s">
        <v>158</v>
      </c>
      <c r="AL141" s="647" t="s">
        <v>1914</v>
      </c>
      <c r="AM141" s="639" t="s">
        <v>3707</v>
      </c>
      <c r="AN141" s="648">
        <v>41170</v>
      </c>
    </row>
    <row r="142" spans="16:40">
      <c r="AJ142" s="639">
        <v>1493</v>
      </c>
      <c r="AK142" s="639" t="s">
        <v>28</v>
      </c>
      <c r="AL142" s="647" t="s">
        <v>812</v>
      </c>
      <c r="AM142" s="639" t="s">
        <v>793</v>
      </c>
      <c r="AN142" s="648">
        <v>41165</v>
      </c>
    </row>
    <row r="143" spans="16:40">
      <c r="AJ143" s="639">
        <v>1494</v>
      </c>
      <c r="AK143" s="639" t="s">
        <v>137</v>
      </c>
      <c r="AL143" s="647" t="s">
        <v>1530</v>
      </c>
      <c r="AM143" s="639" t="s">
        <v>1156</v>
      </c>
      <c r="AN143" s="648">
        <v>41165</v>
      </c>
    </row>
    <row r="144" spans="16:40">
      <c r="AJ144" s="639">
        <v>1495</v>
      </c>
      <c r="AK144" s="639" t="s">
        <v>5042</v>
      </c>
      <c r="AL144" s="647" t="s">
        <v>5043</v>
      </c>
      <c r="AM144" s="639"/>
      <c r="AN144" s="648">
        <v>41165</v>
      </c>
    </row>
    <row r="145" spans="36:40">
      <c r="AJ145" s="639">
        <v>1496</v>
      </c>
      <c r="AK145" s="639" t="s">
        <v>262</v>
      </c>
      <c r="AL145" s="647" t="s">
        <v>2211</v>
      </c>
      <c r="AM145" s="639" t="s">
        <v>3754</v>
      </c>
      <c r="AN145" s="648">
        <v>41165</v>
      </c>
    </row>
    <row r="146" spans="36:40">
      <c r="AJ146" s="639">
        <v>1497</v>
      </c>
      <c r="AK146" s="639" t="s">
        <v>1947</v>
      </c>
      <c r="AL146" s="647" t="s">
        <v>5044</v>
      </c>
      <c r="AM146" s="639" t="s">
        <v>2021</v>
      </c>
      <c r="AN146" s="648">
        <v>41165</v>
      </c>
    </row>
    <row r="147" spans="36:40">
      <c r="AJ147" s="639">
        <v>1498</v>
      </c>
      <c r="AK147" s="639" t="s">
        <v>143</v>
      </c>
      <c r="AL147" s="647" t="s">
        <v>5045</v>
      </c>
      <c r="AM147" s="639" t="s">
        <v>3137</v>
      </c>
      <c r="AN147" s="648">
        <v>41181</v>
      </c>
    </row>
    <row r="148" spans="36:40">
      <c r="AJ148" s="639">
        <v>1499</v>
      </c>
      <c r="AK148" s="639" t="s">
        <v>12</v>
      </c>
      <c r="AL148" s="647" t="s">
        <v>3021</v>
      </c>
      <c r="AM148" s="639" t="s">
        <v>3022</v>
      </c>
      <c r="AN148" s="648">
        <v>41185</v>
      </c>
    </row>
    <row r="149" spans="36:40">
      <c r="AJ149" s="639">
        <v>1500</v>
      </c>
      <c r="AK149" s="639" t="s">
        <v>143</v>
      </c>
      <c r="AL149" s="647" t="s">
        <v>73</v>
      </c>
      <c r="AM149" s="639" t="s">
        <v>2925</v>
      </c>
      <c r="AN149" s="648">
        <v>41185</v>
      </c>
    </row>
    <row r="150" spans="36:40">
      <c r="AJ150" s="639">
        <v>1501</v>
      </c>
      <c r="AK150" s="639" t="s">
        <v>1099</v>
      </c>
      <c r="AL150" s="647" t="s">
        <v>5046</v>
      </c>
      <c r="AM150" s="639" t="s">
        <v>1039</v>
      </c>
      <c r="AN150" s="648">
        <v>41184</v>
      </c>
    </row>
    <row r="151" spans="36:40">
      <c r="AJ151" s="639">
        <v>1502</v>
      </c>
      <c r="AK151" s="639" t="s">
        <v>137</v>
      </c>
      <c r="AL151" s="647" t="s">
        <v>5047</v>
      </c>
      <c r="AM151" s="639" t="s">
        <v>5048</v>
      </c>
      <c r="AN151" s="648">
        <v>41183</v>
      </c>
    </row>
    <row r="152" spans="36:40">
      <c r="AJ152" s="639">
        <v>1503</v>
      </c>
      <c r="AK152" s="639" t="s">
        <v>24</v>
      </c>
      <c r="AL152" s="647" t="s">
        <v>1333</v>
      </c>
      <c r="AM152" s="639" t="s">
        <v>5049</v>
      </c>
      <c r="AN152" s="648">
        <v>41183</v>
      </c>
    </row>
    <row r="153" spans="36:40">
      <c r="AJ153" s="639">
        <v>1504</v>
      </c>
      <c r="AK153" s="639" t="s">
        <v>30</v>
      </c>
      <c r="AL153" s="647" t="s">
        <v>5008</v>
      </c>
      <c r="AM153" s="639"/>
      <c r="AN153" s="648">
        <v>40956</v>
      </c>
    </row>
    <row r="154" spans="36:40">
      <c r="AJ154" s="639">
        <v>1505</v>
      </c>
      <c r="AK154" s="639" t="s">
        <v>30</v>
      </c>
      <c r="AL154" s="647" t="s">
        <v>5008</v>
      </c>
      <c r="AM154" s="639"/>
      <c r="AN154" s="648">
        <v>40933</v>
      </c>
    </row>
    <row r="155" spans="36:40">
      <c r="AJ155" s="639">
        <v>1506</v>
      </c>
      <c r="AK155" s="639" t="s">
        <v>158</v>
      </c>
      <c r="AL155" s="647" t="s">
        <v>1914</v>
      </c>
      <c r="AM155" s="639" t="s">
        <v>3707</v>
      </c>
      <c r="AN155" s="648">
        <v>41181</v>
      </c>
    </row>
    <row r="156" spans="36:40">
      <c r="AJ156" s="639">
        <v>1507</v>
      </c>
      <c r="AK156" s="639" t="s">
        <v>199</v>
      </c>
      <c r="AL156" s="647" t="s">
        <v>5050</v>
      </c>
      <c r="AM156" s="639" t="s">
        <v>5051</v>
      </c>
      <c r="AN156" s="648">
        <v>41179</v>
      </c>
    </row>
    <row r="157" spans="36:40">
      <c r="AJ157" s="639">
        <v>1508</v>
      </c>
      <c r="AK157" s="639" t="s">
        <v>6</v>
      </c>
      <c r="AL157" s="647" t="s">
        <v>2016</v>
      </c>
      <c r="AM157" s="639" t="s">
        <v>5052</v>
      </c>
      <c r="AN157" s="648">
        <v>41170</v>
      </c>
    </row>
    <row r="158" spans="36:40">
      <c r="AJ158" s="639">
        <v>1509</v>
      </c>
      <c r="AK158" s="639" t="s">
        <v>763</v>
      </c>
      <c r="AL158" s="647" t="s">
        <v>5053</v>
      </c>
      <c r="AM158" s="639" t="s">
        <v>5054</v>
      </c>
      <c r="AN158" s="648">
        <v>41181</v>
      </c>
    </row>
    <row r="159" spans="36:40">
      <c r="AJ159" s="639">
        <v>1510</v>
      </c>
      <c r="AK159" s="639" t="s">
        <v>267</v>
      </c>
      <c r="AL159" s="647" t="s">
        <v>2774</v>
      </c>
      <c r="AM159" s="639" t="s">
        <v>2974</v>
      </c>
      <c r="AN159" s="648">
        <v>41183</v>
      </c>
    </row>
    <row r="160" spans="36:40">
      <c r="AJ160" s="639">
        <v>1511</v>
      </c>
      <c r="AK160" s="639" t="s">
        <v>763</v>
      </c>
      <c r="AL160" s="647" t="s">
        <v>5055</v>
      </c>
      <c r="AM160" s="639" t="s">
        <v>5056</v>
      </c>
      <c r="AN160" s="648">
        <v>41183</v>
      </c>
    </row>
    <row r="161" spans="36:40">
      <c r="AJ161" s="639">
        <v>1512</v>
      </c>
      <c r="AK161" s="639" t="s">
        <v>763</v>
      </c>
      <c r="AL161" s="647" t="s">
        <v>2210</v>
      </c>
      <c r="AM161" s="639" t="s">
        <v>1105</v>
      </c>
      <c r="AN161" s="648">
        <v>41183</v>
      </c>
    </row>
    <row r="162" spans="36:40">
      <c r="AJ162" s="639">
        <v>1513</v>
      </c>
      <c r="AK162" s="639" t="s">
        <v>2736</v>
      </c>
      <c r="AL162" s="647" t="s">
        <v>2737</v>
      </c>
      <c r="AM162" s="639" t="s">
        <v>4257</v>
      </c>
      <c r="AN162" s="648">
        <v>41253</v>
      </c>
    </row>
    <row r="163" spans="36:40">
      <c r="AJ163" s="639">
        <v>1514</v>
      </c>
      <c r="AK163" s="639" t="s">
        <v>6</v>
      </c>
      <c r="AL163" s="647" t="s">
        <v>5057</v>
      </c>
      <c r="AM163" s="639" t="s">
        <v>2014</v>
      </c>
      <c r="AN163" s="648">
        <v>41158</v>
      </c>
    </row>
    <row r="164" spans="36:40">
      <c r="AJ164" s="639">
        <v>1515</v>
      </c>
      <c r="AK164" s="639" t="s">
        <v>3259</v>
      </c>
      <c r="AL164" s="647" t="s">
        <v>3260</v>
      </c>
      <c r="AM164" s="639" t="s">
        <v>1124</v>
      </c>
      <c r="AN164" s="648">
        <v>41147</v>
      </c>
    </row>
    <row r="165" spans="36:40">
      <c r="AJ165" s="639">
        <v>1516</v>
      </c>
      <c r="AK165" s="639" t="s">
        <v>12</v>
      </c>
      <c r="AL165" s="647" t="s">
        <v>1912</v>
      </c>
      <c r="AM165" s="639" t="s">
        <v>2982</v>
      </c>
      <c r="AN165" s="648">
        <v>41140</v>
      </c>
    </row>
    <row r="166" spans="36:40">
      <c r="AJ166" s="639">
        <v>1517</v>
      </c>
      <c r="AK166" s="639" t="s">
        <v>20</v>
      </c>
      <c r="AL166" s="647" t="s">
        <v>1547</v>
      </c>
      <c r="AM166" s="639" t="s">
        <v>1548</v>
      </c>
      <c r="AN166" s="648">
        <v>40971</v>
      </c>
    </row>
    <row r="167" spans="36:40">
      <c r="AJ167" s="639">
        <v>1518</v>
      </c>
      <c r="AK167" s="639" t="s">
        <v>6</v>
      </c>
      <c r="AL167" s="647" t="s">
        <v>2608</v>
      </c>
      <c r="AM167" s="639" t="s">
        <v>3105</v>
      </c>
      <c r="AN167" s="648">
        <v>41144</v>
      </c>
    </row>
    <row r="168" spans="36:40">
      <c r="AJ168" s="639">
        <v>1519</v>
      </c>
      <c r="AK168" s="639" t="s">
        <v>143</v>
      </c>
      <c r="AL168" s="647" t="s">
        <v>4634</v>
      </c>
      <c r="AM168" s="639" t="s">
        <v>1091</v>
      </c>
      <c r="AN168" s="648">
        <v>41144</v>
      </c>
    </row>
    <row r="169" spans="36:40">
      <c r="AJ169" s="639">
        <v>1520</v>
      </c>
      <c r="AK169" s="639" t="s">
        <v>143</v>
      </c>
      <c r="AL169" s="647" t="s">
        <v>1707</v>
      </c>
      <c r="AM169" s="639" t="s">
        <v>5058</v>
      </c>
      <c r="AN169" s="648">
        <v>41144</v>
      </c>
    </row>
    <row r="170" spans="36:40">
      <c r="AJ170" s="639">
        <v>1521</v>
      </c>
      <c r="AK170" s="639" t="s">
        <v>143</v>
      </c>
      <c r="AL170" s="647" t="s">
        <v>77</v>
      </c>
      <c r="AM170" s="639" t="s">
        <v>5059</v>
      </c>
      <c r="AN170" s="648">
        <v>41144</v>
      </c>
    </row>
    <row r="171" spans="36:40">
      <c r="AJ171" s="639">
        <v>1522</v>
      </c>
      <c r="AK171" s="639" t="s">
        <v>143</v>
      </c>
      <c r="AL171" s="647" t="s">
        <v>5060</v>
      </c>
      <c r="AM171" s="639" t="s">
        <v>5061</v>
      </c>
      <c r="AN171" s="648">
        <v>41188</v>
      </c>
    </row>
    <row r="172" spans="36:40">
      <c r="AJ172" s="639">
        <v>1523</v>
      </c>
      <c r="AK172" s="639" t="s">
        <v>3259</v>
      </c>
      <c r="AL172" s="647" t="s">
        <v>4712</v>
      </c>
      <c r="AM172" s="635" t="s">
        <v>5062</v>
      </c>
      <c r="AN172" s="648">
        <v>41166</v>
      </c>
    </row>
    <row r="173" spans="36:40">
      <c r="AJ173" s="639">
        <v>1524</v>
      </c>
      <c r="AK173" s="639" t="s">
        <v>196</v>
      </c>
      <c r="AL173" s="647" t="s">
        <v>5063</v>
      </c>
      <c r="AM173" s="639" t="s">
        <v>790</v>
      </c>
      <c r="AN173" s="648">
        <v>41147</v>
      </c>
    </row>
    <row r="174" spans="36:40">
      <c r="AJ174" s="639">
        <v>1525</v>
      </c>
      <c r="AK174" s="639" t="s">
        <v>764</v>
      </c>
      <c r="AL174" s="647" t="s">
        <v>4787</v>
      </c>
      <c r="AM174" s="695" t="s">
        <v>5011</v>
      </c>
      <c r="AN174" s="648">
        <v>41158</v>
      </c>
    </row>
    <row r="175" spans="36:40">
      <c r="AJ175" s="639">
        <v>1526</v>
      </c>
      <c r="AK175" s="639" t="s">
        <v>143</v>
      </c>
      <c r="AL175" s="647" t="s">
        <v>5064</v>
      </c>
      <c r="AM175" s="639" t="s">
        <v>2974</v>
      </c>
      <c r="AN175" s="648">
        <v>41192</v>
      </c>
    </row>
    <row r="176" spans="36:40">
      <c r="AJ176" s="639">
        <v>1527</v>
      </c>
      <c r="AK176" s="639" t="s">
        <v>3259</v>
      </c>
      <c r="AL176" s="647" t="s">
        <v>5065</v>
      </c>
      <c r="AM176" s="639" t="s">
        <v>5066</v>
      </c>
      <c r="AN176" s="648">
        <v>41177</v>
      </c>
    </row>
    <row r="177" spans="36:40">
      <c r="AJ177" s="639">
        <v>1528</v>
      </c>
      <c r="AK177" s="639" t="s">
        <v>5067</v>
      </c>
      <c r="AL177" s="647" t="s">
        <v>1537</v>
      </c>
      <c r="AM177" s="639" t="s">
        <v>5068</v>
      </c>
      <c r="AN177" s="648">
        <v>41195</v>
      </c>
    </row>
    <row r="178" spans="36:40">
      <c r="AJ178" s="639">
        <v>1529</v>
      </c>
      <c r="AK178" s="639" t="s">
        <v>137</v>
      </c>
      <c r="AL178" s="647" t="s">
        <v>5069</v>
      </c>
      <c r="AM178" s="639" t="s">
        <v>5070</v>
      </c>
      <c r="AN178" s="648">
        <v>41188</v>
      </c>
    </row>
    <row r="179" spans="36:40">
      <c r="AJ179" s="639">
        <v>1530</v>
      </c>
      <c r="AK179" s="639" t="s">
        <v>137</v>
      </c>
      <c r="AL179" s="647" t="s">
        <v>5071</v>
      </c>
      <c r="AM179" s="639" t="s">
        <v>5072</v>
      </c>
      <c r="AN179" s="648">
        <v>41188</v>
      </c>
    </row>
    <row r="180" spans="36:40">
      <c r="AJ180" s="639">
        <v>1531</v>
      </c>
      <c r="AK180" s="639" t="s">
        <v>9</v>
      </c>
      <c r="AL180" s="647" t="s">
        <v>5073</v>
      </c>
      <c r="AM180" s="639" t="s">
        <v>1091</v>
      </c>
      <c r="AN180" s="648">
        <v>41189</v>
      </c>
    </row>
    <row r="181" spans="36:40">
      <c r="AJ181" s="639">
        <v>1532</v>
      </c>
      <c r="AK181" s="639" t="s">
        <v>158</v>
      </c>
      <c r="AL181" s="647" t="s">
        <v>5074</v>
      </c>
      <c r="AM181" s="639" t="s">
        <v>5075</v>
      </c>
      <c r="AN181" s="648">
        <v>41036</v>
      </c>
    </row>
    <row r="182" spans="36:40">
      <c r="AJ182" s="639">
        <v>1533</v>
      </c>
      <c r="AK182" s="639" t="s">
        <v>143</v>
      </c>
      <c r="AL182" s="647" t="s">
        <v>73</v>
      </c>
      <c r="AM182" s="639" t="s">
        <v>2974</v>
      </c>
      <c r="AN182" s="648">
        <v>41190</v>
      </c>
    </row>
    <row r="183" spans="36:40">
      <c r="AJ183" s="639">
        <v>1534</v>
      </c>
      <c r="AK183" s="639" t="s">
        <v>143</v>
      </c>
      <c r="AL183" s="647" t="s">
        <v>4762</v>
      </c>
      <c r="AM183" s="639" t="s">
        <v>5076</v>
      </c>
      <c r="AN183" s="648">
        <v>41190</v>
      </c>
    </row>
    <row r="184" spans="36:40">
      <c r="AJ184" s="639">
        <v>1535</v>
      </c>
      <c r="AK184" s="639" t="s">
        <v>5</v>
      </c>
      <c r="AL184" s="647" t="s">
        <v>5077</v>
      </c>
      <c r="AM184" s="639" t="s">
        <v>5078</v>
      </c>
      <c r="AN184" s="648">
        <v>41190</v>
      </c>
    </row>
    <row r="185" spans="36:40">
      <c r="AJ185" s="639">
        <v>1536</v>
      </c>
      <c r="AK185" s="639" t="s">
        <v>5</v>
      </c>
      <c r="AL185" s="647" t="s">
        <v>5079</v>
      </c>
      <c r="AM185" s="639" t="s">
        <v>5076</v>
      </c>
      <c r="AN185" s="648">
        <v>41190</v>
      </c>
    </row>
    <row r="186" spans="36:40">
      <c r="AJ186" s="639">
        <v>1537</v>
      </c>
      <c r="AK186" s="639" t="s">
        <v>5</v>
      </c>
      <c r="AL186" s="647" t="s">
        <v>3165</v>
      </c>
      <c r="AM186" s="639" t="s">
        <v>3166</v>
      </c>
      <c r="AN186" s="648">
        <v>41190</v>
      </c>
    </row>
    <row r="187" spans="36:40">
      <c r="AJ187" s="639">
        <v>1538</v>
      </c>
      <c r="AK187" s="639" t="s">
        <v>89</v>
      </c>
      <c r="AL187" s="647" t="s">
        <v>5080</v>
      </c>
      <c r="AM187" s="639" t="s">
        <v>5081</v>
      </c>
      <c r="AN187" s="648">
        <v>41190</v>
      </c>
    </row>
    <row r="188" spans="36:40">
      <c r="AJ188" s="639">
        <v>1539</v>
      </c>
      <c r="AK188" s="639" t="s">
        <v>143</v>
      </c>
      <c r="AL188" s="647" t="s">
        <v>3187</v>
      </c>
      <c r="AM188" s="639" t="s">
        <v>5031</v>
      </c>
      <c r="AN188" s="648">
        <v>41190</v>
      </c>
    </row>
    <row r="189" spans="36:40">
      <c r="AJ189" s="639">
        <v>1540</v>
      </c>
      <c r="AK189" s="639" t="s">
        <v>6</v>
      </c>
      <c r="AL189" s="647" t="s">
        <v>2608</v>
      </c>
      <c r="AM189" s="639" t="s">
        <v>3105</v>
      </c>
      <c r="AN189" s="648">
        <v>41190</v>
      </c>
    </row>
    <row r="190" spans="36:40">
      <c r="AJ190" s="639">
        <v>1541</v>
      </c>
      <c r="AK190" s="639" t="s">
        <v>3772</v>
      </c>
      <c r="AL190" s="647" t="s">
        <v>2820</v>
      </c>
      <c r="AM190" s="639" t="s">
        <v>2928</v>
      </c>
      <c r="AN190" s="648">
        <v>41192</v>
      </c>
    </row>
    <row r="191" spans="36:40">
      <c r="AJ191" s="639">
        <v>1542</v>
      </c>
      <c r="AK191" s="639" t="s">
        <v>813</v>
      </c>
      <c r="AL191" s="647" t="s">
        <v>1433</v>
      </c>
      <c r="AM191" s="639" t="s">
        <v>1434</v>
      </c>
      <c r="AN191" s="648">
        <v>41189</v>
      </c>
    </row>
    <row r="192" spans="36:40">
      <c r="AJ192" s="639">
        <v>1543</v>
      </c>
      <c r="AK192" s="639" t="s">
        <v>8</v>
      </c>
      <c r="AL192" s="647" t="s">
        <v>3729</v>
      </c>
      <c r="AM192" s="639" t="s">
        <v>3730</v>
      </c>
      <c r="AN192" s="648">
        <v>41200</v>
      </c>
    </row>
  </sheetData>
  <mergeCells count="5">
    <mergeCell ref="A1:N1"/>
    <mergeCell ref="P1:V1"/>
    <mergeCell ref="X1:AB1"/>
    <mergeCell ref="AD1:AG1"/>
    <mergeCell ref="AJ1:AN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T63"/>
  <sheetViews>
    <sheetView topLeftCell="A34" workbookViewId="0">
      <selection activeCell="AG59" sqref="AG59"/>
    </sheetView>
  </sheetViews>
  <sheetFormatPr defaultColWidth="8.85546875" defaultRowHeight="12.75"/>
  <cols>
    <col min="1" max="1" width="13.5703125" style="32" bestFit="1" customWidth="1"/>
    <col min="2" max="2" width="61.7109375" style="32" bestFit="1" customWidth="1"/>
    <col min="3" max="3" width="8.85546875" style="32"/>
    <col min="4" max="4" width="9" style="32" bestFit="1" customWidth="1"/>
    <col min="5" max="10" width="8.85546875" style="32"/>
    <col min="11" max="12" width="9" style="32" bestFit="1" customWidth="1"/>
    <col min="13" max="13" width="8.85546875" style="32"/>
    <col min="14" max="14" width="9" style="32" bestFit="1" customWidth="1"/>
    <col min="15" max="15" width="8.85546875" style="783"/>
    <col min="16" max="16" width="15.28515625" style="32" bestFit="1" customWidth="1"/>
    <col min="17" max="17" width="47.42578125" style="32" bestFit="1" customWidth="1"/>
    <col min="18" max="18" width="15.7109375" style="32" bestFit="1" customWidth="1"/>
    <col min="19" max="19" width="9" style="32" bestFit="1" customWidth="1"/>
    <col min="20" max="20" width="8.85546875" style="32"/>
    <col min="21" max="21" width="10.140625" style="32" bestFit="1" customWidth="1"/>
    <col min="22" max="22" width="16.85546875" style="32" customWidth="1"/>
    <col min="23" max="23" width="8.85546875" style="783"/>
    <col min="24" max="24" width="13.140625" style="32" bestFit="1" customWidth="1"/>
    <col min="25" max="25" width="35.5703125" style="32" bestFit="1" customWidth="1"/>
    <col min="26" max="26" width="11" style="32" bestFit="1" customWidth="1"/>
    <col min="27" max="27" width="17.7109375" style="32" bestFit="1" customWidth="1"/>
    <col min="28" max="28" width="11.7109375" style="32" bestFit="1" customWidth="1"/>
    <col min="29" max="29" width="8.85546875" style="783"/>
    <col min="30" max="30" width="5" style="32" bestFit="1" customWidth="1"/>
    <col min="31" max="31" width="20.7109375" style="32" bestFit="1" customWidth="1"/>
    <col min="32" max="32" width="27.28515625" style="32" bestFit="1" customWidth="1"/>
    <col min="33" max="33" width="24.85546875" style="32" bestFit="1" customWidth="1"/>
    <col min="34" max="34" width="10.7109375" style="32" customWidth="1"/>
    <col min="35" max="35" width="8.85546875" style="783"/>
    <col min="36" max="36" width="15" style="32" bestFit="1" customWidth="1"/>
    <col min="37" max="37" width="49.28515625" style="32" bestFit="1" customWidth="1"/>
    <col min="38" max="38" width="13.140625" style="32" bestFit="1" customWidth="1"/>
    <col min="39" max="39" width="7" style="32" bestFit="1" customWidth="1"/>
    <col min="40" max="40" width="8" style="32" bestFit="1" customWidth="1"/>
    <col min="41" max="41" width="10.5703125" style="32" bestFit="1" customWidth="1"/>
    <col min="42" max="42" width="8.85546875" style="783"/>
    <col min="43" max="43" width="14.7109375" style="32" bestFit="1" customWidth="1"/>
    <col min="44" max="44" width="50.5703125" style="32" bestFit="1" customWidth="1"/>
    <col min="45" max="45" width="13.140625" style="32" bestFit="1" customWidth="1"/>
    <col min="46" max="46" width="8.85546875" style="783"/>
    <col min="47" max="16384" width="8.85546875" style="32"/>
  </cols>
  <sheetData>
    <row r="1" spans="1:45" ht="13.5" thickBot="1">
      <c r="A1" s="1042" t="s">
        <v>772</v>
      </c>
      <c r="B1" s="1042"/>
      <c r="C1" s="1042"/>
      <c r="D1" s="1042"/>
      <c r="E1" s="1042"/>
      <c r="F1" s="1042"/>
      <c r="G1" s="1042"/>
      <c r="H1" s="1042"/>
      <c r="I1" s="1042"/>
      <c r="J1" s="1042"/>
      <c r="K1" s="1042"/>
      <c r="L1" s="1042"/>
      <c r="M1" s="1042"/>
      <c r="N1" s="1042"/>
      <c r="O1" s="775"/>
      <c r="P1" s="1042" t="s">
        <v>773</v>
      </c>
      <c r="Q1" s="1042"/>
      <c r="R1" s="1042"/>
      <c r="S1" s="1042"/>
      <c r="T1" s="1042"/>
      <c r="U1" s="1042"/>
      <c r="V1" s="1042"/>
      <c r="W1" s="775"/>
      <c r="X1" s="1043" t="s">
        <v>774</v>
      </c>
      <c r="Y1" s="1043"/>
      <c r="Z1" s="1043"/>
      <c r="AA1" s="1043"/>
      <c r="AB1" s="1043"/>
      <c r="AC1" s="776"/>
      <c r="AD1" s="1040" t="s">
        <v>810</v>
      </c>
      <c r="AE1" s="1040"/>
      <c r="AF1" s="1040"/>
      <c r="AG1" s="1040"/>
      <c r="AH1" s="1040"/>
      <c r="AI1" s="775"/>
      <c r="AJ1" s="1040" t="s">
        <v>5201</v>
      </c>
      <c r="AK1" s="1040"/>
      <c r="AL1" s="1040"/>
      <c r="AM1" s="1040"/>
      <c r="AN1" s="1040"/>
      <c r="AO1" s="1040"/>
      <c r="AP1" s="775"/>
      <c r="AQ1" s="1040" t="s">
        <v>5204</v>
      </c>
      <c r="AR1" s="1040"/>
      <c r="AS1" s="1040"/>
    </row>
    <row r="2" spans="1:45" ht="13.5" thickBot="1">
      <c r="A2" s="617" t="s">
        <v>0</v>
      </c>
      <c r="B2" s="617" t="s">
        <v>1</v>
      </c>
      <c r="C2" s="617" t="s">
        <v>257</v>
      </c>
      <c r="D2" s="617" t="s">
        <v>313</v>
      </c>
      <c r="E2" s="617" t="s">
        <v>259</v>
      </c>
      <c r="F2" s="617" t="s">
        <v>197</v>
      </c>
      <c r="G2" s="617" t="s">
        <v>233</v>
      </c>
      <c r="H2" s="617" t="s">
        <v>314</v>
      </c>
      <c r="I2" s="617" t="s">
        <v>315</v>
      </c>
      <c r="J2" s="617" t="s">
        <v>263</v>
      </c>
      <c r="K2" s="617" t="s">
        <v>1498</v>
      </c>
      <c r="L2" s="617" t="s">
        <v>1497</v>
      </c>
      <c r="M2" s="617" t="s">
        <v>1067</v>
      </c>
      <c r="N2" s="617" t="s">
        <v>678</v>
      </c>
      <c r="O2" s="777"/>
      <c r="P2" s="626" t="s">
        <v>458</v>
      </c>
      <c r="Q2" s="627" t="s">
        <v>1</v>
      </c>
      <c r="R2" s="627" t="s">
        <v>459</v>
      </c>
      <c r="S2" s="627" t="s">
        <v>7</v>
      </c>
      <c r="T2" s="627" t="s">
        <v>4986</v>
      </c>
      <c r="U2" s="627" t="s">
        <v>4</v>
      </c>
      <c r="V2" s="627" t="s">
        <v>2401</v>
      </c>
      <c r="W2" s="777"/>
      <c r="X2" s="790" t="s">
        <v>458</v>
      </c>
      <c r="Y2" s="627" t="s">
        <v>1</v>
      </c>
      <c r="Z2" s="627" t="s">
        <v>7</v>
      </c>
      <c r="AA2" s="627" t="s">
        <v>459</v>
      </c>
      <c r="AB2" s="791" t="s">
        <v>4</v>
      </c>
      <c r="AC2" s="776"/>
      <c r="AD2" s="617" t="s">
        <v>778</v>
      </c>
      <c r="AE2" s="617" t="s">
        <v>0</v>
      </c>
      <c r="AF2" s="617" t="s">
        <v>1</v>
      </c>
      <c r="AG2" s="617" t="s">
        <v>779</v>
      </c>
      <c r="AH2" s="617" t="s">
        <v>4</v>
      </c>
      <c r="AI2" s="777"/>
      <c r="AJ2" s="617" t="s">
        <v>0</v>
      </c>
      <c r="AK2" s="617" t="s">
        <v>1</v>
      </c>
      <c r="AL2" s="617" t="s">
        <v>5202</v>
      </c>
      <c r="AM2" s="617" t="s">
        <v>5181</v>
      </c>
      <c r="AN2" s="617" t="s">
        <v>5181</v>
      </c>
      <c r="AO2" s="617" t="s">
        <v>5203</v>
      </c>
      <c r="AP2" s="777"/>
      <c r="AQ2" s="617" t="s">
        <v>0</v>
      </c>
      <c r="AR2" s="617" t="s">
        <v>1</v>
      </c>
      <c r="AS2" s="617" t="s">
        <v>5202</v>
      </c>
    </row>
    <row r="3" spans="1:45" ht="15.75">
      <c r="A3" s="778" t="s">
        <v>6</v>
      </c>
      <c r="B3" s="779" t="s">
        <v>5124</v>
      </c>
      <c r="C3" s="780"/>
      <c r="D3" s="781">
        <v>5</v>
      </c>
      <c r="E3" s="780"/>
      <c r="F3" s="780"/>
      <c r="G3" s="780"/>
      <c r="H3" s="780"/>
      <c r="I3" s="780"/>
      <c r="J3" s="780"/>
      <c r="K3" s="780"/>
      <c r="L3" s="782">
        <v>4</v>
      </c>
      <c r="M3" s="780"/>
      <c r="N3" s="782">
        <v>9</v>
      </c>
      <c r="P3" s="32" t="s">
        <v>175</v>
      </c>
      <c r="Q3" s="760" t="s">
        <v>4513</v>
      </c>
      <c r="R3" s="784" t="s">
        <v>5082</v>
      </c>
      <c r="S3" s="785">
        <v>0.1</v>
      </c>
      <c r="T3" s="785" t="s">
        <v>5147</v>
      </c>
      <c r="U3" s="786">
        <v>41214</v>
      </c>
      <c r="V3" s="32" t="s">
        <v>5146</v>
      </c>
      <c r="X3" s="789" t="s">
        <v>28</v>
      </c>
      <c r="Y3" s="787" t="s">
        <v>5151</v>
      </c>
      <c r="Z3" s="32">
        <v>5</v>
      </c>
      <c r="AA3" s="792" t="s">
        <v>5153</v>
      </c>
      <c r="AB3" s="793">
        <v>41233</v>
      </c>
      <c r="AD3" s="639">
        <v>1544</v>
      </c>
      <c r="AE3" s="639" t="s">
        <v>813</v>
      </c>
      <c r="AF3" s="647" t="s">
        <v>2743</v>
      </c>
      <c r="AG3" s="639" t="s">
        <v>2744</v>
      </c>
      <c r="AH3" s="648">
        <v>41204</v>
      </c>
      <c r="AJ3" s="702" t="s">
        <v>89</v>
      </c>
      <c r="AK3" s="639" t="s">
        <v>5183</v>
      </c>
      <c r="AL3" s="650">
        <v>13</v>
      </c>
      <c r="AM3" s="24">
        <v>521203</v>
      </c>
      <c r="AN3" s="24">
        <v>7333471</v>
      </c>
      <c r="AO3" s="795">
        <v>41226</v>
      </c>
      <c r="AQ3" s="32" t="s">
        <v>9</v>
      </c>
      <c r="AR3" s="32" t="s">
        <v>5566</v>
      </c>
      <c r="AS3" s="32">
        <v>4</v>
      </c>
    </row>
    <row r="4" spans="1:45" ht="15.75">
      <c r="A4" s="787" t="s">
        <v>6</v>
      </c>
      <c r="B4" s="708" t="s">
        <v>5125</v>
      </c>
      <c r="D4" s="32">
        <v>34</v>
      </c>
      <c r="K4" s="32">
        <v>23</v>
      </c>
      <c r="N4" s="32">
        <v>57</v>
      </c>
      <c r="P4" s="32" t="s">
        <v>137</v>
      </c>
      <c r="Q4" s="760" t="s">
        <v>5083</v>
      </c>
      <c r="R4" s="784" t="s">
        <v>5084</v>
      </c>
      <c r="S4" s="785">
        <v>0.09</v>
      </c>
      <c r="T4" s="785" t="s">
        <v>5147</v>
      </c>
      <c r="U4" s="786">
        <v>41214</v>
      </c>
      <c r="V4" s="32" t="s">
        <v>5146</v>
      </c>
      <c r="X4" s="789" t="s">
        <v>169</v>
      </c>
      <c r="Y4" s="32" t="s">
        <v>5152</v>
      </c>
      <c r="Z4" s="32">
        <v>5</v>
      </c>
      <c r="AA4" s="792" t="s">
        <v>5154</v>
      </c>
      <c r="AB4" s="793">
        <v>41233</v>
      </c>
      <c r="AD4" s="639">
        <v>1545</v>
      </c>
      <c r="AE4" s="639" t="s">
        <v>20</v>
      </c>
      <c r="AF4" s="647" t="s">
        <v>1157</v>
      </c>
      <c r="AG4" s="639" t="s">
        <v>2980</v>
      </c>
      <c r="AH4" s="648">
        <v>41166</v>
      </c>
      <c r="AJ4" s="702" t="s">
        <v>10</v>
      </c>
      <c r="AK4" s="798" t="s">
        <v>4694</v>
      </c>
      <c r="AL4" s="794">
        <v>4</v>
      </c>
      <c r="AM4" s="24">
        <v>521203</v>
      </c>
      <c r="AN4" s="24">
        <v>7333471</v>
      </c>
      <c r="AO4" s="795">
        <v>41226</v>
      </c>
      <c r="AQ4" s="32" t="s">
        <v>6</v>
      </c>
      <c r="AR4" s="32" t="s">
        <v>5567</v>
      </c>
      <c r="AS4" s="32">
        <v>1</v>
      </c>
    </row>
    <row r="5" spans="1:45" ht="15">
      <c r="A5" s="787" t="s">
        <v>11</v>
      </c>
      <c r="B5" s="708" t="s">
        <v>5126</v>
      </c>
      <c r="D5" s="32">
        <v>4</v>
      </c>
      <c r="N5" s="32">
        <v>4</v>
      </c>
      <c r="P5" s="32" t="s">
        <v>4136</v>
      </c>
      <c r="Q5" s="760" t="s">
        <v>4868</v>
      </c>
      <c r="R5" s="784" t="s">
        <v>5085</v>
      </c>
      <c r="S5" s="785">
        <v>0.25</v>
      </c>
      <c r="T5" s="785" t="s">
        <v>5148</v>
      </c>
      <c r="U5" s="786">
        <v>41214</v>
      </c>
      <c r="V5" s="32" t="s">
        <v>5146</v>
      </c>
      <c r="AD5" s="639">
        <v>1546</v>
      </c>
      <c r="AE5" s="639" t="s">
        <v>262</v>
      </c>
      <c r="AF5" s="647" t="s">
        <v>2081</v>
      </c>
      <c r="AG5" s="639" t="s">
        <v>3754</v>
      </c>
      <c r="AH5" s="648">
        <v>41162</v>
      </c>
      <c r="AJ5" s="702" t="s">
        <v>10</v>
      </c>
      <c r="AK5" s="798" t="s">
        <v>1392</v>
      </c>
      <c r="AL5" s="794">
        <v>3</v>
      </c>
      <c r="AM5" s="24">
        <v>521203</v>
      </c>
      <c r="AN5" s="24">
        <v>7333471</v>
      </c>
      <c r="AO5" s="795">
        <v>41226</v>
      </c>
      <c r="AQ5" s="32" t="s">
        <v>6</v>
      </c>
      <c r="AR5" s="32" t="s">
        <v>5568</v>
      </c>
      <c r="AS5" s="32">
        <v>19</v>
      </c>
    </row>
    <row r="6" spans="1:45" ht="15">
      <c r="A6" s="787" t="s">
        <v>11</v>
      </c>
      <c r="B6" s="708" t="s">
        <v>5127</v>
      </c>
      <c r="D6" s="32">
        <v>2</v>
      </c>
      <c r="N6" s="32">
        <v>2</v>
      </c>
      <c r="P6" s="32" t="s">
        <v>4136</v>
      </c>
      <c r="Q6" s="760" t="s">
        <v>4868</v>
      </c>
      <c r="R6" s="784" t="s">
        <v>5086</v>
      </c>
      <c r="S6" s="785">
        <v>0.27</v>
      </c>
      <c r="T6" s="785" t="s">
        <v>5148</v>
      </c>
      <c r="U6" s="786">
        <v>41214</v>
      </c>
      <c r="V6" s="32" t="s">
        <v>5146</v>
      </c>
      <c r="AD6" s="639">
        <v>1547</v>
      </c>
      <c r="AE6" s="639" t="s">
        <v>3254</v>
      </c>
      <c r="AF6" s="647" t="s">
        <v>3255</v>
      </c>
      <c r="AG6" s="639" t="s">
        <v>3256</v>
      </c>
      <c r="AH6" s="648">
        <v>41155</v>
      </c>
      <c r="AJ6" s="702" t="s">
        <v>10</v>
      </c>
      <c r="AK6" s="798" t="s">
        <v>2903</v>
      </c>
      <c r="AL6" s="794">
        <v>2</v>
      </c>
      <c r="AM6" s="24">
        <v>521203</v>
      </c>
      <c r="AN6" s="24">
        <v>7333471</v>
      </c>
      <c r="AO6" s="795">
        <v>41226</v>
      </c>
      <c r="AQ6" s="32" t="s">
        <v>6</v>
      </c>
      <c r="AR6" s="32" t="s">
        <v>5569</v>
      </c>
      <c r="AS6" s="32">
        <v>111</v>
      </c>
    </row>
    <row r="7" spans="1:45" ht="15">
      <c r="A7" s="32" t="s">
        <v>12</v>
      </c>
      <c r="B7" s="708" t="s">
        <v>5128</v>
      </c>
      <c r="D7" s="32">
        <v>62</v>
      </c>
      <c r="K7" s="32">
        <v>20</v>
      </c>
      <c r="L7" s="32">
        <v>6</v>
      </c>
      <c r="N7" s="32">
        <v>88</v>
      </c>
      <c r="P7" s="32" t="s">
        <v>24</v>
      </c>
      <c r="Q7" s="760" t="s">
        <v>3995</v>
      </c>
      <c r="R7" s="784" t="s">
        <v>5087</v>
      </c>
      <c r="S7" s="785">
        <v>0.8</v>
      </c>
      <c r="T7" s="785" t="s">
        <v>5148</v>
      </c>
      <c r="U7" s="786">
        <v>41214</v>
      </c>
      <c r="V7" s="32" t="s">
        <v>5146</v>
      </c>
      <c r="AD7" s="639">
        <v>1548</v>
      </c>
      <c r="AE7" s="639" t="s">
        <v>137</v>
      </c>
      <c r="AF7" s="647" t="s">
        <v>5155</v>
      </c>
      <c r="AG7" s="639" t="s">
        <v>1156</v>
      </c>
      <c r="AH7" s="648">
        <v>41155</v>
      </c>
      <c r="AJ7" s="702" t="s">
        <v>1029</v>
      </c>
      <c r="AK7" s="798" t="s">
        <v>5168</v>
      </c>
      <c r="AL7" s="794">
        <v>3</v>
      </c>
      <c r="AM7" s="24">
        <v>521203</v>
      </c>
      <c r="AN7" s="24">
        <v>7333471</v>
      </c>
      <c r="AO7" s="795">
        <v>41226</v>
      </c>
      <c r="AQ7" s="32" t="s">
        <v>6</v>
      </c>
      <c r="AR7" s="32" t="s">
        <v>2663</v>
      </c>
      <c r="AS7" s="32">
        <v>17</v>
      </c>
    </row>
    <row r="8" spans="1:45" ht="15">
      <c r="A8" s="32" t="s">
        <v>142</v>
      </c>
      <c r="B8" s="708" t="s">
        <v>1011</v>
      </c>
      <c r="D8" s="32">
        <v>1</v>
      </c>
      <c r="L8" s="32">
        <v>2</v>
      </c>
      <c r="N8" s="32">
        <v>3</v>
      </c>
      <c r="P8" s="32" t="s">
        <v>128</v>
      </c>
      <c r="Q8" s="760" t="s">
        <v>5088</v>
      </c>
      <c r="R8" s="784" t="s">
        <v>5089</v>
      </c>
      <c r="S8" s="785">
        <v>4.43</v>
      </c>
      <c r="T8" s="785" t="s">
        <v>5148</v>
      </c>
      <c r="U8" s="786">
        <v>41214</v>
      </c>
      <c r="V8" s="32" t="s">
        <v>5146</v>
      </c>
      <c r="AD8" s="639">
        <v>1549</v>
      </c>
      <c r="AE8" s="639" t="s">
        <v>158</v>
      </c>
      <c r="AF8" s="647" t="s">
        <v>2961</v>
      </c>
      <c r="AG8" s="639" t="s">
        <v>1039</v>
      </c>
      <c r="AH8" s="648">
        <v>41198</v>
      </c>
      <c r="AJ8" s="702" t="s">
        <v>147</v>
      </c>
      <c r="AK8" s="702" t="s">
        <v>5184</v>
      </c>
      <c r="AL8" s="794">
        <v>3</v>
      </c>
      <c r="AM8" s="24">
        <v>521203</v>
      </c>
      <c r="AN8" s="24">
        <v>7333471</v>
      </c>
      <c r="AO8" s="795">
        <v>41226</v>
      </c>
      <c r="AQ8" s="32" t="s">
        <v>6</v>
      </c>
      <c r="AR8" s="32" t="s">
        <v>5570</v>
      </c>
      <c r="AS8" s="32">
        <v>3</v>
      </c>
    </row>
    <row r="9" spans="1:45" ht="15">
      <c r="A9" s="787" t="s">
        <v>143</v>
      </c>
      <c r="B9" s="708" t="s">
        <v>5129</v>
      </c>
      <c r="K9" s="32">
        <v>837</v>
      </c>
      <c r="N9" s="32">
        <v>837</v>
      </c>
      <c r="P9" s="32" t="s">
        <v>5090</v>
      </c>
      <c r="Q9" s="760" t="s">
        <v>4770</v>
      </c>
      <c r="R9" s="784" t="s">
        <v>5091</v>
      </c>
      <c r="S9" s="785">
        <v>0.89</v>
      </c>
      <c r="T9" s="785" t="s">
        <v>5148</v>
      </c>
      <c r="U9" s="786">
        <v>41214</v>
      </c>
      <c r="V9" s="32" t="s">
        <v>5146</v>
      </c>
      <c r="AD9" s="639">
        <v>1550</v>
      </c>
      <c r="AE9" s="639" t="s">
        <v>137</v>
      </c>
      <c r="AF9" s="647" t="s">
        <v>5156</v>
      </c>
      <c r="AG9" s="639" t="s">
        <v>5157</v>
      </c>
      <c r="AH9" s="648">
        <v>41204</v>
      </c>
      <c r="AJ9" s="702" t="s">
        <v>122</v>
      </c>
      <c r="AK9" s="798" t="s">
        <v>1329</v>
      </c>
      <c r="AL9" s="797">
        <v>1</v>
      </c>
      <c r="AM9" s="24">
        <v>521203</v>
      </c>
      <c r="AN9" s="24">
        <v>7333471</v>
      </c>
      <c r="AO9" s="795">
        <v>41226</v>
      </c>
      <c r="AQ9" s="32" t="s">
        <v>6</v>
      </c>
      <c r="AR9" s="32" t="s">
        <v>5571</v>
      </c>
      <c r="AS9" s="32">
        <v>124</v>
      </c>
    </row>
    <row r="10" spans="1:45" ht="15">
      <c r="A10" s="787" t="s">
        <v>143</v>
      </c>
      <c r="B10" s="708" t="s">
        <v>5130</v>
      </c>
      <c r="K10" s="32">
        <v>29</v>
      </c>
      <c r="N10" s="32">
        <v>29</v>
      </c>
      <c r="P10" s="32" t="s">
        <v>196</v>
      </c>
      <c r="Q10" s="760" t="s">
        <v>5149</v>
      </c>
      <c r="R10" s="784" t="s">
        <v>5092</v>
      </c>
      <c r="S10" s="785">
        <v>0.12</v>
      </c>
      <c r="T10" s="785" t="s">
        <v>5148</v>
      </c>
      <c r="U10" s="786">
        <v>41214</v>
      </c>
      <c r="V10" s="32" t="s">
        <v>5146</v>
      </c>
      <c r="AD10" s="697">
        <v>1551</v>
      </c>
      <c r="AE10" s="695" t="s">
        <v>196</v>
      </c>
      <c r="AF10" s="696" t="s">
        <v>5158</v>
      </c>
      <c r="AG10" s="695" t="s">
        <v>5159</v>
      </c>
      <c r="AH10" s="699" t="s">
        <v>5180</v>
      </c>
      <c r="AJ10" s="702" t="s">
        <v>1751</v>
      </c>
      <c r="AK10" s="702" t="s">
        <v>5185</v>
      </c>
      <c r="AL10" s="794">
        <v>1</v>
      </c>
      <c r="AM10" s="24">
        <v>521203</v>
      </c>
      <c r="AN10" s="24">
        <v>7333471</v>
      </c>
      <c r="AO10" s="795">
        <v>41226</v>
      </c>
      <c r="AQ10" s="32" t="s">
        <v>6</v>
      </c>
      <c r="AR10" s="32" t="s">
        <v>5572</v>
      </c>
      <c r="AS10" s="32">
        <v>2</v>
      </c>
    </row>
    <row r="11" spans="1:45" ht="15">
      <c r="A11" s="787" t="s">
        <v>143</v>
      </c>
      <c r="B11" s="708" t="s">
        <v>3563</v>
      </c>
      <c r="L11" s="32">
        <v>67</v>
      </c>
      <c r="N11" s="32">
        <v>67</v>
      </c>
      <c r="P11" s="32" t="s">
        <v>1099</v>
      </c>
      <c r="Q11" s="760" t="s">
        <v>4970</v>
      </c>
      <c r="R11" s="784" t="s">
        <v>5082</v>
      </c>
      <c r="S11" s="785">
        <v>0.02</v>
      </c>
      <c r="T11" s="785" t="s">
        <v>5148</v>
      </c>
      <c r="U11" s="786">
        <v>41214</v>
      </c>
      <c r="V11" s="32" t="s">
        <v>5146</v>
      </c>
      <c r="AD11" s="697">
        <v>1552</v>
      </c>
      <c r="AE11" s="695" t="s">
        <v>137</v>
      </c>
      <c r="AF11" s="647" t="s">
        <v>5160</v>
      </c>
      <c r="AG11" s="697" t="s">
        <v>5161</v>
      </c>
      <c r="AH11" s="648">
        <v>41179</v>
      </c>
      <c r="AJ11" s="702" t="s">
        <v>95</v>
      </c>
      <c r="AK11" s="702" t="s">
        <v>5182</v>
      </c>
      <c r="AL11" s="794">
        <v>2</v>
      </c>
      <c r="AM11" s="24">
        <v>521203</v>
      </c>
      <c r="AN11" s="24">
        <v>7333471</v>
      </c>
      <c r="AO11" s="795">
        <v>41226</v>
      </c>
      <c r="AQ11" s="32" t="s">
        <v>6</v>
      </c>
      <c r="AR11" s="32" t="s">
        <v>5573</v>
      </c>
      <c r="AS11" s="32">
        <v>11</v>
      </c>
    </row>
    <row r="12" spans="1:45" ht="15">
      <c r="A12" s="32" t="s">
        <v>143</v>
      </c>
      <c r="B12" s="708" t="s">
        <v>5131</v>
      </c>
      <c r="D12" s="32">
        <v>5</v>
      </c>
      <c r="K12" s="32">
        <v>14</v>
      </c>
      <c r="N12" s="32">
        <v>19</v>
      </c>
      <c r="P12" s="32" t="s">
        <v>20</v>
      </c>
      <c r="Q12" s="760" t="s">
        <v>4741</v>
      </c>
      <c r="R12" s="784" t="s">
        <v>5093</v>
      </c>
      <c r="S12" s="785">
        <v>0.59</v>
      </c>
      <c r="T12" s="785" t="s">
        <v>5148</v>
      </c>
      <c r="U12" s="786">
        <v>41214</v>
      </c>
      <c r="V12" s="32" t="s">
        <v>5146</v>
      </c>
      <c r="AD12" s="697">
        <v>1553</v>
      </c>
      <c r="AE12" s="695" t="s">
        <v>13</v>
      </c>
      <c r="AF12" s="647" t="s">
        <v>121</v>
      </c>
      <c r="AG12" s="639"/>
      <c r="AH12" s="648">
        <v>41204</v>
      </c>
      <c r="AJ12" s="702" t="s">
        <v>95</v>
      </c>
      <c r="AK12" s="702" t="s">
        <v>5186</v>
      </c>
      <c r="AL12" s="794">
        <v>2</v>
      </c>
      <c r="AM12" s="24">
        <v>521203</v>
      </c>
      <c r="AN12" s="24">
        <v>7333471</v>
      </c>
      <c r="AO12" s="795">
        <v>41226</v>
      </c>
      <c r="AQ12" s="32" t="s">
        <v>6</v>
      </c>
      <c r="AR12" s="32" t="s">
        <v>5574</v>
      </c>
      <c r="AS12" s="32">
        <v>54</v>
      </c>
    </row>
    <row r="13" spans="1:45" ht="15">
      <c r="A13" s="787" t="s">
        <v>143</v>
      </c>
      <c r="B13" s="708" t="s">
        <v>5132</v>
      </c>
      <c r="K13" s="32">
        <v>1</v>
      </c>
      <c r="N13" s="32">
        <v>1</v>
      </c>
      <c r="P13" s="32" t="s">
        <v>175</v>
      </c>
      <c r="Q13" s="760" t="s">
        <v>4513</v>
      </c>
      <c r="R13" s="784" t="s">
        <v>5094</v>
      </c>
      <c r="S13" s="785">
        <v>0.26</v>
      </c>
      <c r="T13" s="785" t="s">
        <v>5147</v>
      </c>
      <c r="U13" s="786">
        <v>41218</v>
      </c>
      <c r="V13" s="32" t="s">
        <v>5146</v>
      </c>
      <c r="AD13" s="697">
        <v>1554</v>
      </c>
      <c r="AE13" s="695" t="s">
        <v>137</v>
      </c>
      <c r="AF13" s="647" t="s">
        <v>5162</v>
      </c>
      <c r="AG13" s="639" t="s">
        <v>5163</v>
      </c>
      <c r="AH13" s="648">
        <v>41192</v>
      </c>
      <c r="AJ13" s="702" t="s">
        <v>95</v>
      </c>
      <c r="AK13" s="702" t="s">
        <v>5187</v>
      </c>
      <c r="AL13" s="794">
        <v>9</v>
      </c>
      <c r="AM13" s="24">
        <v>521203</v>
      </c>
      <c r="AN13" s="24">
        <v>7333471</v>
      </c>
      <c r="AO13" s="795">
        <v>41226</v>
      </c>
      <c r="AQ13" s="32" t="s">
        <v>6</v>
      </c>
      <c r="AR13" s="32" t="s">
        <v>5575</v>
      </c>
      <c r="AS13" s="32">
        <v>3</v>
      </c>
    </row>
    <row r="14" spans="1:45" ht="15">
      <c r="A14" s="787" t="s">
        <v>143</v>
      </c>
      <c r="B14" s="708" t="s">
        <v>5133</v>
      </c>
      <c r="K14" s="32">
        <v>330</v>
      </c>
      <c r="N14" s="32">
        <v>330</v>
      </c>
      <c r="P14" s="32" t="s">
        <v>24</v>
      </c>
      <c r="Q14" s="760" t="s">
        <v>3995</v>
      </c>
      <c r="R14" s="784" t="s">
        <v>5095</v>
      </c>
      <c r="S14" s="785">
        <v>0.13</v>
      </c>
      <c r="T14" s="785" t="s">
        <v>5148</v>
      </c>
      <c r="U14" s="786">
        <v>41218</v>
      </c>
      <c r="V14" s="32" t="s">
        <v>5146</v>
      </c>
      <c r="AD14" s="697">
        <v>1555</v>
      </c>
      <c r="AE14" s="695" t="s">
        <v>226</v>
      </c>
      <c r="AF14" s="647" t="s">
        <v>5164</v>
      </c>
      <c r="AG14" s="639" t="s">
        <v>5165</v>
      </c>
      <c r="AH14" s="648">
        <v>41208</v>
      </c>
      <c r="AJ14" s="702" t="s">
        <v>1747</v>
      </c>
      <c r="AK14" s="798" t="s">
        <v>4749</v>
      </c>
      <c r="AL14" s="794">
        <v>9</v>
      </c>
      <c r="AM14" s="24">
        <v>521203</v>
      </c>
      <c r="AN14" s="24">
        <v>7333471</v>
      </c>
      <c r="AO14" s="795">
        <v>41226</v>
      </c>
      <c r="AQ14" s="32" t="s">
        <v>6</v>
      </c>
      <c r="AR14" s="32" t="s">
        <v>5576</v>
      </c>
      <c r="AS14" s="32">
        <v>1</v>
      </c>
    </row>
    <row r="15" spans="1:45" ht="15">
      <c r="A15" s="787" t="s">
        <v>143</v>
      </c>
      <c r="B15" s="708" t="s">
        <v>5134</v>
      </c>
      <c r="D15" s="32">
        <v>1</v>
      </c>
      <c r="N15" s="32">
        <v>1</v>
      </c>
      <c r="P15" s="32" t="s">
        <v>24</v>
      </c>
      <c r="Q15" s="760" t="s">
        <v>3995</v>
      </c>
      <c r="R15" s="784" t="s">
        <v>5096</v>
      </c>
      <c r="S15" s="785">
        <v>0.11</v>
      </c>
      <c r="T15" s="785" t="s">
        <v>5148</v>
      </c>
      <c r="U15" s="786">
        <v>41218</v>
      </c>
      <c r="V15" s="32" t="s">
        <v>5146</v>
      </c>
      <c r="AD15" s="697">
        <v>1556</v>
      </c>
      <c r="AE15" s="695" t="s">
        <v>137</v>
      </c>
      <c r="AF15" s="647" t="s">
        <v>5166</v>
      </c>
      <c r="AG15" s="639" t="s">
        <v>1432</v>
      </c>
      <c r="AH15" s="648">
        <v>41208</v>
      </c>
      <c r="AJ15" s="702" t="s">
        <v>143</v>
      </c>
      <c r="AK15" s="702" t="s">
        <v>5188</v>
      </c>
      <c r="AL15" s="797">
        <v>3</v>
      </c>
      <c r="AM15" s="24">
        <v>521203</v>
      </c>
      <c r="AN15" s="24">
        <v>7333471</v>
      </c>
      <c r="AO15" s="795">
        <v>41226</v>
      </c>
      <c r="AQ15" s="32" t="s">
        <v>11</v>
      </c>
      <c r="AR15" s="32" t="s">
        <v>5577</v>
      </c>
      <c r="AS15" s="32">
        <v>6</v>
      </c>
    </row>
    <row r="16" spans="1:45" ht="15">
      <c r="A16" s="787" t="s">
        <v>143</v>
      </c>
      <c r="B16" s="708" t="s">
        <v>5135</v>
      </c>
      <c r="D16" s="32">
        <v>7</v>
      </c>
      <c r="N16" s="32">
        <v>7</v>
      </c>
      <c r="P16" s="32" t="s">
        <v>20</v>
      </c>
      <c r="Q16" s="760" t="s">
        <v>4741</v>
      </c>
      <c r="R16" s="784" t="s">
        <v>5097</v>
      </c>
      <c r="S16" s="785">
        <v>0.78</v>
      </c>
      <c r="T16" s="785" t="s">
        <v>5148</v>
      </c>
      <c r="U16" s="786">
        <v>41218</v>
      </c>
      <c r="V16" s="32" t="s">
        <v>5146</v>
      </c>
      <c r="AD16" s="697">
        <v>1557</v>
      </c>
      <c r="AE16" s="695" t="s">
        <v>196</v>
      </c>
      <c r="AF16" s="647" t="s">
        <v>4578</v>
      </c>
      <c r="AG16" s="639" t="s">
        <v>5167</v>
      </c>
      <c r="AH16" s="648">
        <v>41214</v>
      </c>
      <c r="AJ16" s="702" t="s">
        <v>143</v>
      </c>
      <c r="AK16" s="702" t="s">
        <v>5189</v>
      </c>
      <c r="AL16" s="794">
        <v>3</v>
      </c>
      <c r="AM16" s="24">
        <v>521203</v>
      </c>
      <c r="AN16" s="24">
        <v>7333471</v>
      </c>
      <c r="AO16" s="795">
        <v>41226</v>
      </c>
      <c r="AQ16" s="32" t="s">
        <v>11</v>
      </c>
      <c r="AR16" s="32" t="s">
        <v>5578</v>
      </c>
      <c r="AS16" s="32">
        <v>5</v>
      </c>
    </row>
    <row r="17" spans="1:45" ht="15">
      <c r="A17" s="787" t="s">
        <v>143</v>
      </c>
      <c r="B17" s="708" t="s">
        <v>5136</v>
      </c>
      <c r="K17" s="32">
        <v>2124</v>
      </c>
      <c r="N17" s="32">
        <v>2124</v>
      </c>
      <c r="P17" s="32" t="s">
        <v>20</v>
      </c>
      <c r="Q17" s="760" t="s">
        <v>1166</v>
      </c>
      <c r="R17" s="784" t="s">
        <v>5098</v>
      </c>
      <c r="S17" s="785">
        <v>0.02</v>
      </c>
      <c r="T17" s="785" t="s">
        <v>5148</v>
      </c>
      <c r="U17" s="786">
        <v>41218</v>
      </c>
      <c r="V17" s="32" t="s">
        <v>5146</v>
      </c>
      <c r="AD17" s="697">
        <v>1558</v>
      </c>
      <c r="AE17" s="695" t="s">
        <v>3772</v>
      </c>
      <c r="AF17" s="647" t="s">
        <v>4590</v>
      </c>
      <c r="AG17" s="639" t="s">
        <v>1545</v>
      </c>
      <c r="AH17" s="648">
        <v>41187</v>
      </c>
      <c r="AJ17" s="702" t="s">
        <v>143</v>
      </c>
      <c r="AK17" s="798" t="s">
        <v>4763</v>
      </c>
      <c r="AL17" s="794">
        <v>3</v>
      </c>
      <c r="AM17" s="24">
        <v>521203</v>
      </c>
      <c r="AN17" s="24">
        <v>7333471</v>
      </c>
      <c r="AO17" s="795">
        <v>41226</v>
      </c>
      <c r="AQ17" s="32" t="s">
        <v>11</v>
      </c>
      <c r="AR17" s="32" t="s">
        <v>5579</v>
      </c>
      <c r="AS17" s="32">
        <v>1</v>
      </c>
    </row>
    <row r="18" spans="1:45" ht="15">
      <c r="A18" s="787" t="s">
        <v>143</v>
      </c>
      <c r="B18" s="708" t="s">
        <v>5137</v>
      </c>
      <c r="K18" s="32">
        <v>230</v>
      </c>
      <c r="N18" s="32">
        <v>230</v>
      </c>
      <c r="P18" s="32" t="s">
        <v>137</v>
      </c>
      <c r="Q18" s="760" t="s">
        <v>4757</v>
      </c>
      <c r="R18" s="784" t="s">
        <v>5099</v>
      </c>
      <c r="S18" s="785">
        <v>0.02</v>
      </c>
      <c r="T18" s="785" t="s">
        <v>5148</v>
      </c>
      <c r="U18" s="786">
        <v>41218</v>
      </c>
      <c r="V18" s="32" t="s">
        <v>5146</v>
      </c>
      <c r="AD18" s="697">
        <v>1559</v>
      </c>
      <c r="AE18" s="695" t="s">
        <v>3772</v>
      </c>
      <c r="AF18" s="647" t="s">
        <v>1976</v>
      </c>
      <c r="AG18" s="639" t="s">
        <v>1124</v>
      </c>
      <c r="AH18" s="648">
        <v>41187</v>
      </c>
      <c r="AJ18" s="702" t="s">
        <v>143</v>
      </c>
      <c r="AK18" s="702" t="s">
        <v>4317</v>
      </c>
      <c r="AL18" s="431">
        <v>6</v>
      </c>
      <c r="AM18" s="24">
        <v>521203</v>
      </c>
      <c r="AN18" s="24">
        <v>7333471</v>
      </c>
      <c r="AO18" s="795">
        <v>41226</v>
      </c>
      <c r="AQ18" s="32" t="s">
        <v>11</v>
      </c>
      <c r="AR18" s="32" t="s">
        <v>5580</v>
      </c>
      <c r="AS18" s="32">
        <v>22</v>
      </c>
    </row>
    <row r="19" spans="1:45" ht="15">
      <c r="A19" s="787" t="s">
        <v>143</v>
      </c>
      <c r="B19" s="708" t="s">
        <v>5138</v>
      </c>
      <c r="D19" s="32">
        <v>8</v>
      </c>
      <c r="K19" s="32">
        <v>14</v>
      </c>
      <c r="L19" s="32">
        <v>31</v>
      </c>
      <c r="N19" s="32">
        <v>53</v>
      </c>
      <c r="P19" s="32" t="s">
        <v>137</v>
      </c>
      <c r="Q19" s="760" t="s">
        <v>4962</v>
      </c>
      <c r="R19" s="784" t="s">
        <v>5100</v>
      </c>
      <c r="S19" s="785">
        <v>0.12</v>
      </c>
      <c r="T19" s="785" t="s">
        <v>5148</v>
      </c>
      <c r="U19" s="786">
        <v>41219</v>
      </c>
      <c r="V19" s="32" t="s">
        <v>5146</v>
      </c>
      <c r="AD19" s="697">
        <v>1560</v>
      </c>
      <c r="AE19" s="695" t="s">
        <v>1029</v>
      </c>
      <c r="AF19" s="647" t="s">
        <v>5168</v>
      </c>
      <c r="AG19" s="639" t="s">
        <v>2945</v>
      </c>
      <c r="AH19" s="648">
        <v>41032</v>
      </c>
      <c r="AJ19" s="702" t="s">
        <v>143</v>
      </c>
      <c r="AK19" s="798" t="s">
        <v>5173</v>
      </c>
      <c r="AL19" s="431">
        <v>7</v>
      </c>
      <c r="AM19" s="24">
        <v>521203</v>
      </c>
      <c r="AN19" s="24">
        <v>7333471</v>
      </c>
      <c r="AO19" s="795">
        <v>41226</v>
      </c>
      <c r="AQ19" s="32" t="s">
        <v>11</v>
      </c>
      <c r="AR19" s="32" t="s">
        <v>5581</v>
      </c>
      <c r="AS19" s="32">
        <v>21</v>
      </c>
    </row>
    <row r="20" spans="1:45" ht="15">
      <c r="A20" s="32" t="s">
        <v>143</v>
      </c>
      <c r="B20" s="708" t="s">
        <v>5139</v>
      </c>
      <c r="D20" s="32">
        <v>8</v>
      </c>
      <c r="K20" s="32">
        <v>128</v>
      </c>
      <c r="N20" s="32">
        <v>136</v>
      </c>
      <c r="P20" s="32" t="s">
        <v>137</v>
      </c>
      <c r="Q20" s="760" t="s">
        <v>4757</v>
      </c>
      <c r="R20" s="784" t="s">
        <v>5101</v>
      </c>
      <c r="S20" s="785">
        <v>0.1</v>
      </c>
      <c r="T20" s="785" t="s">
        <v>5148</v>
      </c>
      <c r="U20" s="786">
        <v>41219</v>
      </c>
      <c r="V20" s="32" t="s">
        <v>5146</v>
      </c>
      <c r="AD20" s="697">
        <v>1561</v>
      </c>
      <c r="AE20" s="695" t="s">
        <v>13</v>
      </c>
      <c r="AF20" s="647" t="s">
        <v>5169</v>
      </c>
      <c r="AG20" s="639" t="s">
        <v>790</v>
      </c>
      <c r="AH20" s="648">
        <v>41200</v>
      </c>
      <c r="AJ20" s="702" t="s">
        <v>143</v>
      </c>
      <c r="AK20" s="639" t="s">
        <v>5190</v>
      </c>
      <c r="AL20" s="650">
        <v>4</v>
      </c>
      <c r="AM20" s="24">
        <v>521203</v>
      </c>
      <c r="AN20" s="24">
        <v>7333471</v>
      </c>
      <c r="AO20" s="795">
        <v>41226</v>
      </c>
      <c r="AQ20" s="32" t="s">
        <v>11</v>
      </c>
      <c r="AR20" s="32" t="s">
        <v>5582</v>
      </c>
      <c r="AS20" s="32">
        <v>5</v>
      </c>
    </row>
    <row r="21" spans="1:45" ht="15">
      <c r="A21" s="787" t="s">
        <v>143</v>
      </c>
      <c r="B21" s="708" t="s">
        <v>5140</v>
      </c>
      <c r="K21" s="32">
        <v>17</v>
      </c>
      <c r="L21" s="32">
        <v>268</v>
      </c>
      <c r="N21" s="32">
        <v>285</v>
      </c>
      <c r="P21" s="32" t="s">
        <v>20</v>
      </c>
      <c r="Q21" s="760" t="s">
        <v>4741</v>
      </c>
      <c r="R21" s="784" t="s">
        <v>5097</v>
      </c>
      <c r="S21" s="785">
        <v>1.21</v>
      </c>
      <c r="T21" s="785" t="s">
        <v>5148</v>
      </c>
      <c r="U21" s="786">
        <v>41219</v>
      </c>
      <c r="V21" s="32" t="s">
        <v>5146</v>
      </c>
      <c r="AD21" s="697">
        <v>1562</v>
      </c>
      <c r="AE21" s="695" t="s">
        <v>143</v>
      </c>
      <c r="AF21" s="647" t="s">
        <v>4765</v>
      </c>
      <c r="AG21" s="639" t="s">
        <v>5170</v>
      </c>
      <c r="AH21" s="648">
        <v>41204</v>
      </c>
      <c r="AJ21" s="702" t="s">
        <v>143</v>
      </c>
      <c r="AK21" s="647" t="s">
        <v>4765</v>
      </c>
      <c r="AL21" s="794">
        <v>3</v>
      </c>
      <c r="AM21" s="24">
        <v>521203</v>
      </c>
      <c r="AN21" s="24">
        <v>7333471</v>
      </c>
      <c r="AO21" s="795">
        <v>41226</v>
      </c>
      <c r="AQ21" s="32" t="s">
        <v>95</v>
      </c>
      <c r="AR21" s="32" t="s">
        <v>5583</v>
      </c>
      <c r="AS21" s="32">
        <v>1</v>
      </c>
    </row>
    <row r="22" spans="1:45" ht="15">
      <c r="A22" s="787" t="s">
        <v>143</v>
      </c>
      <c r="B22" s="708" t="s">
        <v>5141</v>
      </c>
      <c r="D22" s="32">
        <v>12</v>
      </c>
      <c r="K22" s="32">
        <v>96</v>
      </c>
      <c r="L22" s="32">
        <v>32</v>
      </c>
      <c r="N22" s="32">
        <v>140</v>
      </c>
      <c r="P22" s="32" t="s">
        <v>20</v>
      </c>
      <c r="Q22" s="760" t="s">
        <v>1166</v>
      </c>
      <c r="R22" s="784" t="s">
        <v>5102</v>
      </c>
      <c r="S22" s="785">
        <v>0.21</v>
      </c>
      <c r="T22" s="785" t="s">
        <v>5148</v>
      </c>
      <c r="U22" s="786">
        <v>41220</v>
      </c>
      <c r="V22" s="32" t="s">
        <v>5146</v>
      </c>
      <c r="AD22" s="697">
        <v>1563</v>
      </c>
      <c r="AE22" s="695" t="s">
        <v>12</v>
      </c>
      <c r="AF22" s="647" t="s">
        <v>5171</v>
      </c>
      <c r="AG22" s="639" t="s">
        <v>5172</v>
      </c>
      <c r="AH22" s="648">
        <v>41211</v>
      </c>
      <c r="AJ22" s="702" t="s">
        <v>8</v>
      </c>
      <c r="AK22" s="798" t="s">
        <v>4777</v>
      </c>
      <c r="AL22" s="431">
        <v>3</v>
      </c>
      <c r="AM22" s="24">
        <v>521203</v>
      </c>
      <c r="AN22" s="24">
        <v>7333471</v>
      </c>
      <c r="AO22" s="795">
        <v>41226</v>
      </c>
      <c r="AQ22" s="32" t="s">
        <v>12</v>
      </c>
      <c r="AR22" s="32" t="s">
        <v>5584</v>
      </c>
      <c r="AS22" s="32">
        <v>100</v>
      </c>
    </row>
    <row r="23" spans="1:45" ht="15">
      <c r="A23" s="787" t="s">
        <v>143</v>
      </c>
      <c r="B23" s="708" t="s">
        <v>5142</v>
      </c>
      <c r="K23" s="32">
        <v>10</v>
      </c>
      <c r="N23" s="32">
        <v>10</v>
      </c>
      <c r="P23" s="32" t="s">
        <v>273</v>
      </c>
      <c r="Q23" s="760" t="s">
        <v>5103</v>
      </c>
      <c r="R23" s="784" t="s">
        <v>5104</v>
      </c>
      <c r="S23" s="785">
        <v>0.01</v>
      </c>
      <c r="T23" s="785" t="s">
        <v>5148</v>
      </c>
      <c r="U23" s="786">
        <v>41220</v>
      </c>
      <c r="V23" s="32" t="s">
        <v>5146</v>
      </c>
      <c r="AD23" s="697">
        <v>1564</v>
      </c>
      <c r="AE23" s="695" t="s">
        <v>143</v>
      </c>
      <c r="AF23" s="647" t="s">
        <v>5173</v>
      </c>
      <c r="AG23" s="639" t="s">
        <v>5058</v>
      </c>
      <c r="AH23" s="648">
        <v>41206</v>
      </c>
      <c r="AJ23" s="702" t="s">
        <v>8</v>
      </c>
      <c r="AK23" s="798" t="s">
        <v>4623</v>
      </c>
      <c r="AL23" s="431">
        <v>4</v>
      </c>
      <c r="AM23" s="24">
        <v>521203</v>
      </c>
      <c r="AN23" s="24">
        <v>7333471</v>
      </c>
      <c r="AO23" s="795">
        <v>41226</v>
      </c>
      <c r="AQ23" s="32" t="s">
        <v>142</v>
      </c>
      <c r="AR23" s="32" t="s">
        <v>5585</v>
      </c>
      <c r="AS23" s="32">
        <v>7</v>
      </c>
    </row>
    <row r="24" spans="1:45" ht="15">
      <c r="A24" s="787" t="s">
        <v>143</v>
      </c>
      <c r="B24" s="708" t="s">
        <v>5143</v>
      </c>
      <c r="K24" s="32">
        <v>490</v>
      </c>
      <c r="N24" s="32">
        <v>490</v>
      </c>
      <c r="P24" s="32" t="s">
        <v>137</v>
      </c>
      <c r="Q24" s="760" t="s">
        <v>4962</v>
      </c>
      <c r="R24" s="784" t="s">
        <v>5105</v>
      </c>
      <c r="S24" s="785">
        <v>0.01</v>
      </c>
      <c r="T24" s="785" t="s">
        <v>5148</v>
      </c>
      <c r="U24" s="786">
        <v>41220</v>
      </c>
      <c r="V24" s="32" t="s">
        <v>5146</v>
      </c>
      <c r="AD24" s="697">
        <v>1565</v>
      </c>
      <c r="AE24" s="695" t="s">
        <v>3044</v>
      </c>
      <c r="AF24" s="647" t="s">
        <v>5174</v>
      </c>
      <c r="AG24" s="639" t="s">
        <v>1124</v>
      </c>
      <c r="AH24" s="648">
        <v>41228</v>
      </c>
      <c r="AJ24" s="702" t="s">
        <v>106</v>
      </c>
      <c r="AK24" s="798" t="s">
        <v>3026</v>
      </c>
      <c r="AL24" s="794">
        <v>2</v>
      </c>
      <c r="AM24" s="24">
        <v>521203</v>
      </c>
      <c r="AN24" s="24">
        <v>7333471</v>
      </c>
      <c r="AO24" s="795">
        <v>41226</v>
      </c>
      <c r="AQ24" s="32" t="s">
        <v>143</v>
      </c>
      <c r="AR24" s="32" t="s">
        <v>5586</v>
      </c>
      <c r="AS24" s="32">
        <v>158</v>
      </c>
    </row>
    <row r="25" spans="1:45" ht="15">
      <c r="A25" s="787" t="s">
        <v>8</v>
      </c>
      <c r="B25" s="708" t="s">
        <v>5144</v>
      </c>
      <c r="K25" s="32">
        <v>23</v>
      </c>
      <c r="L25" s="32">
        <v>1</v>
      </c>
      <c r="N25" s="32">
        <v>24</v>
      </c>
      <c r="P25" s="32" t="s">
        <v>137</v>
      </c>
      <c r="Q25" s="760" t="s">
        <v>4962</v>
      </c>
      <c r="R25" s="784" t="s">
        <v>5106</v>
      </c>
      <c r="S25" s="785">
        <v>0.01</v>
      </c>
      <c r="T25" s="785" t="s">
        <v>5148</v>
      </c>
      <c r="U25" s="786">
        <v>41220</v>
      </c>
      <c r="V25" s="32" t="s">
        <v>5146</v>
      </c>
      <c r="AD25" s="697">
        <v>1566</v>
      </c>
      <c r="AE25" s="695" t="s">
        <v>147</v>
      </c>
      <c r="AF25" s="647" t="s">
        <v>4702</v>
      </c>
      <c r="AG25" s="639" t="s">
        <v>5175</v>
      </c>
      <c r="AH25" s="648">
        <v>41226</v>
      </c>
      <c r="AJ25" s="702" t="s">
        <v>97</v>
      </c>
      <c r="AK25" s="702" t="s">
        <v>5191</v>
      </c>
      <c r="AL25" s="794">
        <v>4</v>
      </c>
      <c r="AM25" s="24">
        <v>521203</v>
      </c>
      <c r="AN25" s="24">
        <v>7333471</v>
      </c>
      <c r="AO25" s="795">
        <v>41226</v>
      </c>
      <c r="AQ25" s="32" t="s">
        <v>143</v>
      </c>
      <c r="AR25" s="32" t="s">
        <v>5587</v>
      </c>
      <c r="AS25" s="32">
        <v>522</v>
      </c>
    </row>
    <row r="26" spans="1:45" ht="15">
      <c r="A26" s="787" t="s">
        <v>379</v>
      </c>
      <c r="B26" s="708" t="s">
        <v>5145</v>
      </c>
      <c r="D26" s="32">
        <v>1</v>
      </c>
      <c r="N26" s="32">
        <v>1</v>
      </c>
      <c r="P26" s="32" t="s">
        <v>137</v>
      </c>
      <c r="Q26" s="760" t="s">
        <v>4962</v>
      </c>
      <c r="R26" s="784" t="s">
        <v>5107</v>
      </c>
      <c r="S26" s="785">
        <v>0.01</v>
      </c>
      <c r="T26" s="785" t="s">
        <v>5148</v>
      </c>
      <c r="U26" s="786">
        <v>41220</v>
      </c>
      <c r="V26" s="32" t="s">
        <v>5146</v>
      </c>
      <c r="AD26" s="697">
        <v>1567</v>
      </c>
      <c r="AE26" s="695" t="s">
        <v>147</v>
      </c>
      <c r="AF26" s="647" t="s">
        <v>3029</v>
      </c>
      <c r="AG26" s="639" t="s">
        <v>2705</v>
      </c>
      <c r="AH26" s="648">
        <v>41226</v>
      </c>
      <c r="AJ26" s="702" t="s">
        <v>9</v>
      </c>
      <c r="AK26" s="798" t="s">
        <v>5192</v>
      </c>
      <c r="AL26" s="794">
        <v>6</v>
      </c>
      <c r="AM26" s="24">
        <v>530541</v>
      </c>
      <c r="AN26" s="24">
        <v>7337610</v>
      </c>
      <c r="AO26" s="796">
        <v>41227</v>
      </c>
      <c r="AQ26" s="32" t="s">
        <v>143</v>
      </c>
      <c r="AR26" s="32" t="s">
        <v>5588</v>
      </c>
      <c r="AS26" s="32">
        <v>1290</v>
      </c>
    </row>
    <row r="27" spans="1:45" ht="15">
      <c r="B27" s="708"/>
      <c r="N27" s="788">
        <f>SUM(N3:N26)</f>
        <v>4947</v>
      </c>
      <c r="P27" s="32" t="s">
        <v>137</v>
      </c>
      <c r="Q27" s="760" t="s">
        <v>4962</v>
      </c>
      <c r="R27" s="784" t="s">
        <v>5108</v>
      </c>
      <c r="S27" s="785">
        <v>0.35</v>
      </c>
      <c r="T27" s="785" t="s">
        <v>5148</v>
      </c>
      <c r="U27" s="786">
        <v>41220</v>
      </c>
      <c r="V27" s="32" t="s">
        <v>5146</v>
      </c>
      <c r="AD27" s="697">
        <v>1568</v>
      </c>
      <c r="AE27" s="695" t="s">
        <v>147</v>
      </c>
      <c r="AF27" s="647" t="s">
        <v>1386</v>
      </c>
      <c r="AG27" s="639" t="s">
        <v>817</v>
      </c>
      <c r="AH27" s="648">
        <v>41226</v>
      </c>
      <c r="AJ27" s="702" t="s">
        <v>10</v>
      </c>
      <c r="AK27" s="798" t="s">
        <v>5193</v>
      </c>
      <c r="AL27" s="794">
        <v>30</v>
      </c>
      <c r="AM27" s="24">
        <v>530541</v>
      </c>
      <c r="AN27" s="24">
        <v>7337610</v>
      </c>
      <c r="AO27" s="796">
        <v>41227</v>
      </c>
      <c r="AQ27" s="32" t="s">
        <v>143</v>
      </c>
      <c r="AR27" s="32" t="s">
        <v>5589</v>
      </c>
      <c r="AS27" s="32">
        <v>538</v>
      </c>
    </row>
    <row r="28" spans="1:45" ht="15">
      <c r="P28" s="32" t="s">
        <v>28</v>
      </c>
      <c r="Q28" s="760" t="s">
        <v>4731</v>
      </c>
      <c r="R28" s="784" t="s">
        <v>5109</v>
      </c>
      <c r="S28" s="785">
        <v>5.88</v>
      </c>
      <c r="T28" s="785" t="s">
        <v>5148</v>
      </c>
      <c r="U28" s="786">
        <v>41221</v>
      </c>
      <c r="V28" s="32" t="s">
        <v>5146</v>
      </c>
      <c r="AD28" s="697">
        <v>1569</v>
      </c>
      <c r="AE28" s="695" t="s">
        <v>3772</v>
      </c>
      <c r="AF28" s="647" t="s">
        <v>2820</v>
      </c>
      <c r="AG28" s="639" t="s">
        <v>2928</v>
      </c>
      <c r="AH28" s="648">
        <v>41229</v>
      </c>
      <c r="AJ28" s="702" t="s">
        <v>122</v>
      </c>
      <c r="AK28" s="798" t="s">
        <v>5194</v>
      </c>
      <c r="AL28" s="794">
        <v>30</v>
      </c>
      <c r="AM28" s="24">
        <v>530541</v>
      </c>
      <c r="AN28" s="24">
        <v>7337610</v>
      </c>
      <c r="AO28" s="796">
        <v>41227</v>
      </c>
      <c r="AQ28" s="32" t="s">
        <v>143</v>
      </c>
      <c r="AR28" s="32" t="s">
        <v>5590</v>
      </c>
      <c r="AS28" s="32">
        <v>130</v>
      </c>
    </row>
    <row r="29" spans="1:45" ht="15">
      <c r="P29" s="32" t="s">
        <v>28</v>
      </c>
      <c r="Q29" s="760" t="s">
        <v>4473</v>
      </c>
      <c r="R29" s="784" t="s">
        <v>5110</v>
      </c>
      <c r="S29" s="785">
        <v>0.03</v>
      </c>
      <c r="T29" s="785" t="s">
        <v>5147</v>
      </c>
      <c r="U29" s="786">
        <v>41221</v>
      </c>
      <c r="V29" s="32" t="s">
        <v>5146</v>
      </c>
      <c r="AD29" s="697">
        <v>1570</v>
      </c>
      <c r="AE29" s="695" t="s">
        <v>137</v>
      </c>
      <c r="AF29" s="647" t="s">
        <v>1561</v>
      </c>
      <c r="AG29" s="639" t="s">
        <v>4573</v>
      </c>
      <c r="AH29" s="648">
        <v>41229</v>
      </c>
      <c r="AJ29" s="702" t="s">
        <v>95</v>
      </c>
      <c r="AK29" s="798" t="s">
        <v>5195</v>
      </c>
      <c r="AL29" s="794">
        <v>30</v>
      </c>
      <c r="AM29" s="24">
        <v>530541</v>
      </c>
      <c r="AN29" s="24">
        <v>7337610</v>
      </c>
      <c r="AO29" s="796">
        <v>41227</v>
      </c>
      <c r="AQ29" s="32" t="s">
        <v>143</v>
      </c>
      <c r="AR29" s="32" t="s">
        <v>5591</v>
      </c>
      <c r="AS29" s="32">
        <v>303</v>
      </c>
    </row>
    <row r="30" spans="1:45" ht="15">
      <c r="P30" s="32" t="s">
        <v>28</v>
      </c>
      <c r="Q30" s="760" t="s">
        <v>4473</v>
      </c>
      <c r="R30" s="784" t="s">
        <v>5111</v>
      </c>
      <c r="S30" s="785">
        <v>0.02</v>
      </c>
      <c r="T30" s="785" t="s">
        <v>5147</v>
      </c>
      <c r="U30" s="786">
        <v>41221</v>
      </c>
      <c r="V30" s="32" t="s">
        <v>5146</v>
      </c>
      <c r="AD30" s="697">
        <v>1571</v>
      </c>
      <c r="AE30" s="695" t="s">
        <v>442</v>
      </c>
      <c r="AF30" s="647" t="s">
        <v>5176</v>
      </c>
      <c r="AG30" s="639" t="s">
        <v>5177</v>
      </c>
      <c r="AH30" s="648">
        <v>41226</v>
      </c>
      <c r="AJ30" s="702" t="s">
        <v>95</v>
      </c>
      <c r="AK30" s="798" t="s">
        <v>5196</v>
      </c>
      <c r="AL30" s="794">
        <v>15</v>
      </c>
      <c r="AM30" s="24">
        <v>530541</v>
      </c>
      <c r="AN30" s="24">
        <v>7337610</v>
      </c>
      <c r="AO30" s="796">
        <v>41227</v>
      </c>
      <c r="AQ30" s="32" t="s">
        <v>143</v>
      </c>
      <c r="AR30" s="32" t="s">
        <v>4682</v>
      </c>
      <c r="AS30" s="32">
        <v>1</v>
      </c>
    </row>
    <row r="31" spans="1:45" ht="15">
      <c r="P31" s="32" t="s">
        <v>28</v>
      </c>
      <c r="Q31" s="760" t="s">
        <v>5150</v>
      </c>
      <c r="R31" s="784" t="s">
        <v>5112</v>
      </c>
      <c r="S31" s="785">
        <v>0.14000000000000001</v>
      </c>
      <c r="T31" s="785" t="s">
        <v>5148</v>
      </c>
      <c r="U31" s="786">
        <v>41227</v>
      </c>
      <c r="V31" s="32" t="s">
        <v>5146</v>
      </c>
      <c r="AD31" s="697">
        <v>1572</v>
      </c>
      <c r="AE31" s="695" t="s">
        <v>137</v>
      </c>
      <c r="AF31" s="647" t="s">
        <v>5178</v>
      </c>
      <c r="AG31" s="639" t="s">
        <v>5179</v>
      </c>
      <c r="AH31" s="648">
        <v>41231</v>
      </c>
      <c r="AJ31" s="702" t="s">
        <v>95</v>
      </c>
      <c r="AK31" s="798" t="s">
        <v>5197</v>
      </c>
      <c r="AL31" s="794">
        <v>6</v>
      </c>
      <c r="AM31" s="24">
        <v>530541</v>
      </c>
      <c r="AN31" s="24">
        <v>7337610</v>
      </c>
      <c r="AO31" s="796">
        <v>41227</v>
      </c>
      <c r="AQ31" s="32" t="s">
        <v>143</v>
      </c>
      <c r="AR31" s="32" t="s">
        <v>5592</v>
      </c>
      <c r="AS31" s="32">
        <v>2932</v>
      </c>
    </row>
    <row r="32" spans="1:45" ht="15">
      <c r="P32" s="32" t="s">
        <v>171</v>
      </c>
      <c r="Q32" s="760" t="s">
        <v>4110</v>
      </c>
      <c r="R32" s="784" t="s">
        <v>4912</v>
      </c>
      <c r="S32" s="785">
        <v>0.03</v>
      </c>
      <c r="T32" s="785" t="s">
        <v>5148</v>
      </c>
      <c r="U32" s="786">
        <v>41227</v>
      </c>
      <c r="V32" s="32" t="s">
        <v>5146</v>
      </c>
      <c r="AJ32" s="702" t="s">
        <v>95</v>
      </c>
      <c r="AK32" s="798" t="s">
        <v>5198</v>
      </c>
      <c r="AL32" s="794">
        <v>19</v>
      </c>
      <c r="AM32" s="24">
        <v>530541</v>
      </c>
      <c r="AN32" s="24">
        <v>7337610</v>
      </c>
      <c r="AO32" s="796">
        <v>41227</v>
      </c>
      <c r="AQ32" s="32" t="s">
        <v>143</v>
      </c>
      <c r="AR32" s="32" t="s">
        <v>5593</v>
      </c>
      <c r="AS32" s="32">
        <v>66</v>
      </c>
    </row>
    <row r="33" spans="16:45" ht="15">
      <c r="P33" s="32" t="s">
        <v>1122</v>
      </c>
      <c r="Q33" s="760" t="s">
        <v>4770</v>
      </c>
      <c r="R33" s="784" t="s">
        <v>5113</v>
      </c>
      <c r="S33" s="785">
        <v>0.49</v>
      </c>
      <c r="T33" s="785" t="s">
        <v>5148</v>
      </c>
      <c r="U33" s="786">
        <v>41229</v>
      </c>
      <c r="V33" s="32" t="s">
        <v>5146</v>
      </c>
      <c r="AJ33" s="702" t="s">
        <v>143</v>
      </c>
      <c r="AK33" s="798" t="s">
        <v>5173</v>
      </c>
      <c r="AL33" s="794">
        <v>2</v>
      </c>
      <c r="AM33" s="24">
        <v>530541</v>
      </c>
      <c r="AN33" s="24">
        <v>7337610</v>
      </c>
      <c r="AO33" s="796">
        <v>41227</v>
      </c>
      <c r="AQ33" s="32" t="s">
        <v>143</v>
      </c>
      <c r="AR33" s="32" t="s">
        <v>5594</v>
      </c>
      <c r="AS33" s="32">
        <v>994</v>
      </c>
    </row>
    <row r="34" spans="16:45" ht="15">
      <c r="P34" s="32" t="s">
        <v>1122</v>
      </c>
      <c r="Q34" s="760" t="s">
        <v>4770</v>
      </c>
      <c r="R34" s="784" t="s">
        <v>5114</v>
      </c>
      <c r="S34" s="785">
        <v>1.22</v>
      </c>
      <c r="T34" s="785" t="s">
        <v>5148</v>
      </c>
      <c r="U34" s="786">
        <v>41229</v>
      </c>
      <c r="V34" s="32" t="s">
        <v>5146</v>
      </c>
      <c r="AJ34" s="702" t="s">
        <v>143</v>
      </c>
      <c r="AK34" s="798" t="s">
        <v>5199</v>
      </c>
      <c r="AL34" s="794">
        <v>2</v>
      </c>
      <c r="AM34" s="24">
        <v>530541</v>
      </c>
      <c r="AN34" s="24">
        <v>7337610</v>
      </c>
      <c r="AO34" s="796">
        <v>41227</v>
      </c>
      <c r="AQ34" s="32" t="s">
        <v>143</v>
      </c>
      <c r="AR34" s="32" t="s">
        <v>5595</v>
      </c>
      <c r="AS34" s="32">
        <v>10</v>
      </c>
    </row>
    <row r="35" spans="16:45" ht="15">
      <c r="P35" s="32" t="s">
        <v>311</v>
      </c>
      <c r="Q35" s="760"/>
      <c r="R35" s="784" t="s">
        <v>5115</v>
      </c>
      <c r="S35" s="785">
        <v>0.14000000000000001</v>
      </c>
      <c r="T35" s="785" t="s">
        <v>5147</v>
      </c>
      <c r="U35" s="786">
        <v>41229</v>
      </c>
      <c r="V35" s="32" t="s">
        <v>5146</v>
      </c>
      <c r="AJ35" s="702" t="s">
        <v>101</v>
      </c>
      <c r="AK35" s="798" t="s">
        <v>2657</v>
      </c>
      <c r="AL35" s="794">
        <v>1</v>
      </c>
      <c r="AM35" s="24">
        <v>530541</v>
      </c>
      <c r="AN35" s="24">
        <v>7337610</v>
      </c>
      <c r="AO35" s="796">
        <v>41227</v>
      </c>
      <c r="AQ35" s="32" t="s">
        <v>143</v>
      </c>
      <c r="AR35" s="32" t="s">
        <v>5596</v>
      </c>
      <c r="AS35" s="32">
        <v>13</v>
      </c>
    </row>
    <row r="36" spans="16:45" ht="15">
      <c r="P36" s="32" t="s">
        <v>311</v>
      </c>
      <c r="Q36" s="760"/>
      <c r="R36" s="784" t="s">
        <v>5116</v>
      </c>
      <c r="S36" s="785">
        <v>0.12</v>
      </c>
      <c r="T36" s="785" t="s">
        <v>5147</v>
      </c>
      <c r="U36" s="786">
        <v>41229</v>
      </c>
      <c r="V36" s="32" t="s">
        <v>5146</v>
      </c>
      <c r="AJ36" s="702" t="s">
        <v>101</v>
      </c>
      <c r="AK36" s="798" t="s">
        <v>5200</v>
      </c>
      <c r="AL36" s="794">
        <v>5</v>
      </c>
      <c r="AM36" s="24">
        <v>530541</v>
      </c>
      <c r="AN36" s="24">
        <v>7337610</v>
      </c>
      <c r="AO36" s="796">
        <v>41227</v>
      </c>
      <c r="AQ36" s="32" t="s">
        <v>143</v>
      </c>
      <c r="AR36" s="32" t="s">
        <v>5597</v>
      </c>
      <c r="AS36" s="32">
        <v>1</v>
      </c>
    </row>
    <row r="37" spans="16:45" ht="15">
      <c r="P37" s="32" t="s">
        <v>175</v>
      </c>
      <c r="Q37" s="760" t="s">
        <v>5117</v>
      </c>
      <c r="R37" s="784" t="s">
        <v>5118</v>
      </c>
      <c r="S37" s="785">
        <v>0.05</v>
      </c>
      <c r="T37" s="785" t="s">
        <v>5147</v>
      </c>
      <c r="U37" s="786">
        <v>41229</v>
      </c>
      <c r="V37" s="32" t="s">
        <v>5146</v>
      </c>
      <c r="AJ37" s="702" t="s">
        <v>101</v>
      </c>
      <c r="AK37" s="798" t="s">
        <v>2534</v>
      </c>
      <c r="AL37" s="794">
        <v>2</v>
      </c>
      <c r="AM37" s="24">
        <v>530541</v>
      </c>
      <c r="AN37" s="24">
        <v>7337610</v>
      </c>
      <c r="AO37" s="796">
        <v>41227</v>
      </c>
      <c r="AQ37" s="32" t="s">
        <v>143</v>
      </c>
      <c r="AR37" s="32" t="s">
        <v>5598</v>
      </c>
      <c r="AS37" s="32">
        <v>30</v>
      </c>
    </row>
    <row r="38" spans="16:45" ht="15">
      <c r="P38" s="32" t="s">
        <v>20</v>
      </c>
      <c r="Q38" s="760" t="s">
        <v>4740</v>
      </c>
      <c r="R38" s="784" t="s">
        <v>5119</v>
      </c>
      <c r="S38" s="785">
        <v>0.42</v>
      </c>
      <c r="T38" s="785" t="s">
        <v>5148</v>
      </c>
      <c r="U38" s="786">
        <v>41229</v>
      </c>
      <c r="V38" s="32" t="s">
        <v>5146</v>
      </c>
      <c r="AJ38" s="702" t="s">
        <v>161</v>
      </c>
      <c r="AK38" s="798" t="s">
        <v>2528</v>
      </c>
      <c r="AL38" s="794">
        <v>3</v>
      </c>
      <c r="AM38" s="24">
        <v>530541</v>
      </c>
      <c r="AN38" s="24">
        <v>7337610</v>
      </c>
      <c r="AO38" s="796">
        <v>41227</v>
      </c>
      <c r="AQ38" s="32" t="s">
        <v>143</v>
      </c>
      <c r="AR38" s="32" t="s">
        <v>5599</v>
      </c>
      <c r="AS38" s="32">
        <v>420</v>
      </c>
    </row>
    <row r="39" spans="16:45">
      <c r="P39" s="32" t="s">
        <v>5120</v>
      </c>
      <c r="Q39" s="760" t="s">
        <v>4772</v>
      </c>
      <c r="R39" s="784"/>
      <c r="S39" s="785">
        <v>0.01</v>
      </c>
      <c r="T39" s="785" t="s">
        <v>5148</v>
      </c>
      <c r="U39" s="786">
        <v>41231</v>
      </c>
      <c r="V39" s="32" t="s">
        <v>5146</v>
      </c>
      <c r="AQ39" s="32" t="s">
        <v>143</v>
      </c>
      <c r="AR39" s="32" t="s">
        <v>5600</v>
      </c>
      <c r="AS39" s="32">
        <v>3</v>
      </c>
    </row>
    <row r="40" spans="16:45">
      <c r="P40" s="32" t="s">
        <v>137</v>
      </c>
      <c r="Q40" s="760" t="s">
        <v>5121</v>
      </c>
      <c r="R40" s="784" t="s">
        <v>5122</v>
      </c>
      <c r="S40" s="785">
        <v>0.47</v>
      </c>
      <c r="T40" s="785" t="s">
        <v>5148</v>
      </c>
      <c r="U40" s="786">
        <v>41237</v>
      </c>
      <c r="V40" s="32" t="s">
        <v>5146</v>
      </c>
      <c r="AQ40" s="32" t="s">
        <v>143</v>
      </c>
      <c r="AR40" s="32" t="s">
        <v>5601</v>
      </c>
      <c r="AS40" s="32">
        <v>4</v>
      </c>
    </row>
    <row r="41" spans="16:45">
      <c r="P41" s="32" t="s">
        <v>442</v>
      </c>
      <c r="Q41" s="760" t="s">
        <v>5123</v>
      </c>
      <c r="R41" s="784" t="s">
        <v>5122</v>
      </c>
      <c r="S41" s="785">
        <v>0.01</v>
      </c>
      <c r="T41" s="785" t="s">
        <v>5148</v>
      </c>
      <c r="U41" s="786">
        <v>41237</v>
      </c>
      <c r="V41" s="32" t="s">
        <v>5146</v>
      </c>
      <c r="AQ41" s="32" t="s">
        <v>143</v>
      </c>
      <c r="AR41" s="32" t="s">
        <v>5602</v>
      </c>
      <c r="AS41" s="32">
        <v>104</v>
      </c>
    </row>
    <row r="42" spans="16:45">
      <c r="AQ42" s="32" t="s">
        <v>143</v>
      </c>
      <c r="AR42" s="32" t="s">
        <v>5603</v>
      </c>
      <c r="AS42" s="32">
        <v>302</v>
      </c>
    </row>
    <row r="43" spans="16:45">
      <c r="AQ43" s="32" t="s">
        <v>143</v>
      </c>
      <c r="AR43" s="32" t="s">
        <v>5604</v>
      </c>
      <c r="AS43" s="32">
        <v>3607</v>
      </c>
    </row>
    <row r="44" spans="16:45">
      <c r="AQ44" s="32" t="s">
        <v>143</v>
      </c>
      <c r="AR44" s="32" t="s">
        <v>5605</v>
      </c>
      <c r="AS44" s="32">
        <v>313</v>
      </c>
    </row>
    <row r="45" spans="16:45">
      <c r="AQ45" s="32" t="s">
        <v>143</v>
      </c>
      <c r="AR45" s="32" t="s">
        <v>5606</v>
      </c>
      <c r="AS45" s="32">
        <v>209</v>
      </c>
    </row>
    <row r="46" spans="16:45">
      <c r="AQ46" s="32" t="s">
        <v>143</v>
      </c>
      <c r="AR46" s="32" t="s">
        <v>5607</v>
      </c>
      <c r="AS46" s="32">
        <v>13</v>
      </c>
    </row>
    <row r="47" spans="16:45">
      <c r="AQ47" s="32" t="s">
        <v>143</v>
      </c>
      <c r="AR47" s="32" t="s">
        <v>5608</v>
      </c>
      <c r="AS47" s="32">
        <v>66</v>
      </c>
    </row>
    <row r="48" spans="16:45">
      <c r="AQ48" s="32" t="s">
        <v>143</v>
      </c>
      <c r="AR48" s="32" t="s">
        <v>5609</v>
      </c>
      <c r="AS48" s="32">
        <v>769</v>
      </c>
    </row>
    <row r="49" spans="43:45">
      <c r="AQ49" s="32" t="s">
        <v>143</v>
      </c>
      <c r="AR49" s="32" t="s">
        <v>5610</v>
      </c>
      <c r="AS49" s="32">
        <v>225</v>
      </c>
    </row>
    <row r="50" spans="43:45">
      <c r="AQ50" s="32" t="s">
        <v>143</v>
      </c>
      <c r="AR50" s="32" t="s">
        <v>5611</v>
      </c>
      <c r="AS50" s="32">
        <v>1223</v>
      </c>
    </row>
    <row r="51" spans="43:45">
      <c r="AQ51" s="32" t="s">
        <v>143</v>
      </c>
      <c r="AR51" s="32" t="s">
        <v>5612</v>
      </c>
      <c r="AS51" s="32">
        <v>234</v>
      </c>
    </row>
    <row r="52" spans="43:45">
      <c r="AQ52" s="32" t="s">
        <v>143</v>
      </c>
      <c r="AR52" s="32" t="s">
        <v>5613</v>
      </c>
      <c r="AS52" s="32">
        <v>112</v>
      </c>
    </row>
    <row r="53" spans="43:45">
      <c r="AQ53" s="32" t="s">
        <v>143</v>
      </c>
      <c r="AR53" s="32" t="s">
        <v>5614</v>
      </c>
      <c r="AS53" s="32">
        <v>63</v>
      </c>
    </row>
    <row r="54" spans="43:45">
      <c r="AQ54" s="32" t="s">
        <v>143</v>
      </c>
      <c r="AR54" s="32" t="s">
        <v>5615</v>
      </c>
      <c r="AS54" s="32">
        <v>7</v>
      </c>
    </row>
    <row r="55" spans="43:45">
      <c r="AQ55" s="32" t="s">
        <v>143</v>
      </c>
      <c r="AR55" s="32" t="s">
        <v>5616</v>
      </c>
      <c r="AS55" s="32">
        <v>39</v>
      </c>
    </row>
    <row r="56" spans="43:45">
      <c r="AQ56" s="32" t="s">
        <v>143</v>
      </c>
      <c r="AR56" s="32" t="s">
        <v>5617</v>
      </c>
      <c r="AS56" s="32">
        <v>176</v>
      </c>
    </row>
    <row r="57" spans="43:45">
      <c r="AQ57" s="32" t="s">
        <v>143</v>
      </c>
      <c r="AR57" s="32" t="s">
        <v>5618</v>
      </c>
      <c r="AS57" s="32">
        <v>28</v>
      </c>
    </row>
    <row r="58" spans="43:45">
      <c r="AQ58" s="32" t="s">
        <v>143</v>
      </c>
      <c r="AR58" s="32" t="s">
        <v>5619</v>
      </c>
      <c r="AS58" s="32">
        <v>11</v>
      </c>
    </row>
    <row r="59" spans="43:45">
      <c r="AQ59" s="32" t="s">
        <v>13</v>
      </c>
      <c r="AR59" s="32" t="s">
        <v>5620</v>
      </c>
      <c r="AS59" s="32">
        <v>2</v>
      </c>
    </row>
    <row r="60" spans="43:45">
      <c r="AQ60" s="32" t="s">
        <v>13</v>
      </c>
      <c r="AR60" s="32" t="s">
        <v>121</v>
      </c>
      <c r="AS60" s="32">
        <v>1</v>
      </c>
    </row>
    <row r="61" spans="43:45">
      <c r="AQ61" s="32" t="s">
        <v>13</v>
      </c>
      <c r="AR61" s="32" t="s">
        <v>5621</v>
      </c>
      <c r="AS61" s="32">
        <v>3</v>
      </c>
    </row>
    <row r="62" spans="43:45">
      <c r="AQ62" s="32" t="s">
        <v>8</v>
      </c>
      <c r="AR62" s="32" t="s">
        <v>1811</v>
      </c>
      <c r="AS62" s="32">
        <v>2</v>
      </c>
    </row>
    <row r="63" spans="43:45">
      <c r="AQ63" s="32" t="s">
        <v>101</v>
      </c>
      <c r="AR63" s="32" t="s">
        <v>5622</v>
      </c>
      <c r="AS63" s="32">
        <v>1</v>
      </c>
    </row>
  </sheetData>
  <mergeCells count="7">
    <mergeCell ref="AN1:AO1"/>
    <mergeCell ref="AQ1:AS1"/>
    <mergeCell ref="A1:N1"/>
    <mergeCell ref="P1:V1"/>
    <mergeCell ref="X1:AB1"/>
    <mergeCell ref="AD1:AH1"/>
    <mergeCell ref="AJ1:AM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R111"/>
  <sheetViews>
    <sheetView topLeftCell="A13" workbookViewId="0">
      <selection activeCell="Y8" sqref="Y8"/>
    </sheetView>
  </sheetViews>
  <sheetFormatPr defaultRowHeight="15"/>
  <cols>
    <col min="23" max="23" width="8.85546875" style="769"/>
    <col min="24" max="24" width="14.140625" bestFit="1" customWidth="1"/>
    <col min="25" max="25" width="39.28515625" bestFit="1" customWidth="1"/>
    <col min="26" max="26" width="11" style="24" bestFit="1" customWidth="1"/>
    <col min="27" max="27" width="8.85546875" style="769"/>
    <col min="33" max="33" width="8.85546875" style="769"/>
    <col min="34" max="34" width="15.7109375" bestFit="1" customWidth="1"/>
    <col min="35" max="35" width="50" bestFit="1" customWidth="1"/>
    <col min="36" max="36" width="13.140625" bestFit="1" customWidth="1"/>
    <col min="37" max="37" width="7" bestFit="1" customWidth="1"/>
    <col min="38" max="38" width="8" bestFit="1" customWidth="1"/>
    <col min="39" max="39" width="10.5703125" bestFit="1" customWidth="1"/>
    <col min="40" max="40" width="8.85546875" style="769"/>
  </cols>
  <sheetData>
    <row r="1" spans="1:44" ht="15.75" thickBot="1">
      <c r="A1" s="1042" t="s">
        <v>772</v>
      </c>
      <c r="B1" s="1042"/>
      <c r="C1" s="1042"/>
      <c r="D1" s="1042"/>
      <c r="E1" s="1042"/>
      <c r="F1" s="1042"/>
      <c r="G1" s="1042"/>
      <c r="H1" s="1042"/>
      <c r="I1" s="1042"/>
      <c r="J1" s="1042"/>
      <c r="K1" s="1042"/>
      <c r="L1" s="1042"/>
      <c r="M1" s="1042"/>
      <c r="N1" s="1042"/>
      <c r="O1" s="775"/>
      <c r="P1" s="1042" t="s">
        <v>773</v>
      </c>
      <c r="Q1" s="1042"/>
      <c r="R1" s="1042"/>
      <c r="S1" s="1042"/>
      <c r="T1" s="1042"/>
      <c r="U1" s="1042"/>
      <c r="V1" s="1042"/>
      <c r="W1" s="775"/>
      <c r="X1" s="1043" t="s">
        <v>5641</v>
      </c>
      <c r="Y1" s="1043"/>
      <c r="Z1" s="1043"/>
      <c r="AA1" s="776"/>
      <c r="AB1" s="1040" t="s">
        <v>810</v>
      </c>
      <c r="AC1" s="1040"/>
      <c r="AD1" s="1040"/>
      <c r="AE1" s="1040"/>
      <c r="AF1" s="1040"/>
      <c r="AG1" s="775"/>
      <c r="AH1" s="1040" t="s">
        <v>5201</v>
      </c>
      <c r="AI1" s="1040"/>
      <c r="AJ1" s="1040"/>
      <c r="AK1" s="1040"/>
      <c r="AL1" s="1040"/>
      <c r="AM1" s="1040"/>
      <c r="AN1" s="775"/>
      <c r="AO1" s="1040" t="s">
        <v>5204</v>
      </c>
      <c r="AP1" s="1040"/>
      <c r="AQ1" s="1040"/>
      <c r="AR1" s="783"/>
    </row>
    <row r="2" spans="1:44" ht="15.75" thickBot="1">
      <c r="A2" s="617" t="s">
        <v>0</v>
      </c>
      <c r="B2" s="617" t="s">
        <v>1</v>
      </c>
      <c r="C2" s="617" t="s">
        <v>257</v>
      </c>
      <c r="D2" s="617" t="s">
        <v>313</v>
      </c>
      <c r="E2" s="617" t="s">
        <v>259</v>
      </c>
      <c r="F2" s="617" t="s">
        <v>197</v>
      </c>
      <c r="G2" s="617" t="s">
        <v>233</v>
      </c>
      <c r="H2" s="617" t="s">
        <v>314</v>
      </c>
      <c r="I2" s="617" t="s">
        <v>315</v>
      </c>
      <c r="J2" s="617" t="s">
        <v>263</v>
      </c>
      <c r="K2" s="617" t="s">
        <v>1498</v>
      </c>
      <c r="L2" s="617" t="s">
        <v>1497</v>
      </c>
      <c r="M2" s="617" t="s">
        <v>1067</v>
      </c>
      <c r="N2" s="617" t="s">
        <v>678</v>
      </c>
      <c r="O2" s="777"/>
      <c r="P2" s="626" t="s">
        <v>458</v>
      </c>
      <c r="Q2" s="627" t="s">
        <v>1</v>
      </c>
      <c r="R2" s="627" t="s">
        <v>459</v>
      </c>
      <c r="S2" s="627" t="s">
        <v>7</v>
      </c>
      <c r="T2" s="627" t="s">
        <v>4986</v>
      </c>
      <c r="U2" s="627" t="s">
        <v>4</v>
      </c>
      <c r="V2" s="627" t="s">
        <v>2401</v>
      </c>
      <c r="W2" s="777"/>
      <c r="X2" s="790" t="s">
        <v>458</v>
      </c>
      <c r="Y2" s="627" t="s">
        <v>1</v>
      </c>
      <c r="Z2" s="627" t="s">
        <v>7</v>
      </c>
      <c r="AA2" s="776"/>
      <c r="AB2" s="617" t="s">
        <v>778</v>
      </c>
      <c r="AC2" s="617" t="s">
        <v>0</v>
      </c>
      <c r="AD2" s="617" t="s">
        <v>1</v>
      </c>
      <c r="AE2" s="617" t="s">
        <v>779</v>
      </c>
      <c r="AF2" s="617" t="s">
        <v>4</v>
      </c>
      <c r="AG2" s="777"/>
      <c r="AH2" s="617" t="s">
        <v>0</v>
      </c>
      <c r="AI2" s="617" t="s">
        <v>1</v>
      </c>
      <c r="AJ2" s="617" t="s">
        <v>5202</v>
      </c>
      <c r="AK2" s="617" t="s">
        <v>5181</v>
      </c>
      <c r="AL2" s="617" t="s">
        <v>5181</v>
      </c>
      <c r="AM2" s="617" t="s">
        <v>5203</v>
      </c>
      <c r="AN2" s="777"/>
      <c r="AO2" s="617" t="s">
        <v>0</v>
      </c>
      <c r="AP2" s="617" t="s">
        <v>1</v>
      </c>
      <c r="AQ2" s="617" t="s">
        <v>5202</v>
      </c>
      <c r="AR2" s="783"/>
    </row>
    <row r="3" spans="1:44">
      <c r="X3" s="693" t="s">
        <v>30</v>
      </c>
      <c r="Y3" s="693" t="s">
        <v>3945</v>
      </c>
      <c r="Z3" s="24">
        <v>5</v>
      </c>
      <c r="AH3" s="702" t="s">
        <v>10</v>
      </c>
      <c r="AI3" s="798" t="s">
        <v>1392</v>
      </c>
      <c r="AJ3" s="794">
        <v>1</v>
      </c>
      <c r="AK3" s="24">
        <v>521206</v>
      </c>
      <c r="AL3" s="24">
        <v>7333472</v>
      </c>
      <c r="AM3" s="796">
        <v>41246</v>
      </c>
    </row>
    <row r="4" spans="1:44">
      <c r="X4" s="693" t="s">
        <v>28</v>
      </c>
      <c r="Y4" s="693" t="s">
        <v>4722</v>
      </c>
      <c r="Z4" s="24">
        <v>4</v>
      </c>
      <c r="AH4" s="702" t="s">
        <v>1029</v>
      </c>
      <c r="AI4" s="798" t="s">
        <v>5168</v>
      </c>
      <c r="AJ4" s="794">
        <v>1</v>
      </c>
      <c r="AK4" s="24">
        <v>521206</v>
      </c>
      <c r="AL4" s="24">
        <v>7333472</v>
      </c>
      <c r="AM4" s="796">
        <v>41246</v>
      </c>
    </row>
    <row r="5" spans="1:44">
      <c r="X5" s="693" t="s">
        <v>28</v>
      </c>
      <c r="Y5" s="693" t="s">
        <v>4729</v>
      </c>
      <c r="Z5" s="24">
        <v>5</v>
      </c>
      <c r="AH5" s="702" t="s">
        <v>147</v>
      </c>
      <c r="AI5" s="798" t="s">
        <v>1805</v>
      </c>
      <c r="AJ5" s="794">
        <v>1</v>
      </c>
      <c r="AK5" s="24">
        <v>521206</v>
      </c>
      <c r="AL5" s="24">
        <v>7333472</v>
      </c>
      <c r="AM5" s="796">
        <v>41246</v>
      </c>
    </row>
    <row r="6" spans="1:44">
      <c r="X6" s="693" t="s">
        <v>28</v>
      </c>
      <c r="Y6" s="693" t="s">
        <v>5643</v>
      </c>
      <c r="Z6" s="24">
        <v>5</v>
      </c>
      <c r="AH6" s="702" t="s">
        <v>147</v>
      </c>
      <c r="AI6" s="798" t="s">
        <v>2930</v>
      </c>
      <c r="AJ6" s="794">
        <v>2</v>
      </c>
      <c r="AK6" s="24">
        <v>521206</v>
      </c>
      <c r="AL6" s="24">
        <v>7333472</v>
      </c>
      <c r="AM6" s="796">
        <v>41246</v>
      </c>
    </row>
    <row r="7" spans="1:44">
      <c r="X7" s="693" t="s">
        <v>28</v>
      </c>
      <c r="Y7" s="693" t="s">
        <v>5644</v>
      </c>
      <c r="Z7" s="24">
        <v>5</v>
      </c>
      <c r="AH7" s="702" t="s">
        <v>95</v>
      </c>
      <c r="AI7" s="798" t="s">
        <v>5626</v>
      </c>
      <c r="AJ7" s="794">
        <v>1</v>
      </c>
      <c r="AK7" s="24">
        <v>521206</v>
      </c>
      <c r="AL7" s="24">
        <v>7333472</v>
      </c>
      <c r="AM7" s="796">
        <v>41246</v>
      </c>
    </row>
    <row r="8" spans="1:44">
      <c r="X8" s="693" t="s">
        <v>28</v>
      </c>
      <c r="Y8" s="693" t="s">
        <v>5645</v>
      </c>
      <c r="Z8" s="24">
        <v>5</v>
      </c>
      <c r="AH8" s="702" t="s">
        <v>95</v>
      </c>
      <c r="AI8" s="798" t="s">
        <v>2145</v>
      </c>
      <c r="AJ8" s="794">
        <v>18</v>
      </c>
      <c r="AK8" s="24">
        <v>521206</v>
      </c>
      <c r="AL8" s="24">
        <v>7333472</v>
      </c>
      <c r="AM8" s="796">
        <v>41246</v>
      </c>
    </row>
    <row r="9" spans="1:44">
      <c r="X9" s="693" t="s">
        <v>20</v>
      </c>
      <c r="Y9" s="693" t="s">
        <v>4738</v>
      </c>
      <c r="Z9" s="24">
        <v>4</v>
      </c>
      <c r="AH9" s="702" t="s">
        <v>1747</v>
      </c>
      <c r="AI9" s="798" t="s">
        <v>5627</v>
      </c>
      <c r="AJ9" s="794">
        <v>21</v>
      </c>
      <c r="AK9" s="24">
        <v>521206</v>
      </c>
      <c r="AL9" s="24">
        <v>7333472</v>
      </c>
      <c r="AM9" s="796">
        <v>41246</v>
      </c>
    </row>
    <row r="10" spans="1:44">
      <c r="X10" s="693" t="s">
        <v>28</v>
      </c>
      <c r="Y10" s="693" t="s">
        <v>4048</v>
      </c>
      <c r="Z10" s="24">
        <v>4</v>
      </c>
      <c r="AH10" s="702" t="s">
        <v>143</v>
      </c>
      <c r="AI10" s="798" t="s">
        <v>5628</v>
      </c>
      <c r="AJ10" s="794">
        <v>11</v>
      </c>
      <c r="AK10" s="24">
        <v>521206</v>
      </c>
      <c r="AL10" s="24">
        <v>7333472</v>
      </c>
      <c r="AM10" s="796">
        <v>41246</v>
      </c>
    </row>
    <row r="11" spans="1:44">
      <c r="X11" s="693" t="s">
        <v>114</v>
      </c>
      <c r="Y11" s="693" t="s">
        <v>4145</v>
      </c>
      <c r="Z11" s="24">
        <v>4</v>
      </c>
      <c r="AH11" s="702" t="s">
        <v>143</v>
      </c>
      <c r="AI11" s="798" t="s">
        <v>5173</v>
      </c>
      <c r="AJ11" s="794">
        <v>2</v>
      </c>
      <c r="AK11" s="24">
        <v>521206</v>
      </c>
      <c r="AL11" s="24">
        <v>7333472</v>
      </c>
      <c r="AM11" s="796">
        <v>41246</v>
      </c>
    </row>
    <row r="12" spans="1:44">
      <c r="X12" s="693" t="s">
        <v>28</v>
      </c>
      <c r="Y12" s="693" t="s">
        <v>5646</v>
      </c>
      <c r="Z12" s="24">
        <v>5</v>
      </c>
      <c r="AH12" s="702" t="s">
        <v>106</v>
      </c>
      <c r="AI12" s="798" t="s">
        <v>3026</v>
      </c>
      <c r="AJ12" s="794">
        <v>1</v>
      </c>
      <c r="AK12" s="24">
        <v>521206</v>
      </c>
      <c r="AL12" s="24">
        <v>7333472</v>
      </c>
      <c r="AM12" s="796">
        <v>41246</v>
      </c>
    </row>
    <row r="13" spans="1:44">
      <c r="X13" s="693" t="s">
        <v>813</v>
      </c>
      <c r="Y13" s="693" t="s">
        <v>4133</v>
      </c>
      <c r="Z13" s="24">
        <v>5</v>
      </c>
      <c r="AH13" s="702" t="s">
        <v>123</v>
      </c>
      <c r="AI13" s="798" t="s">
        <v>3066</v>
      </c>
      <c r="AJ13" s="794">
        <v>1</v>
      </c>
      <c r="AK13" s="24">
        <v>521206</v>
      </c>
      <c r="AL13" s="24">
        <v>7333472</v>
      </c>
      <c r="AM13" s="796">
        <v>41246</v>
      </c>
    </row>
    <row r="14" spans="1:44">
      <c r="X14" s="693" t="s">
        <v>24</v>
      </c>
      <c r="Y14" s="693" t="s">
        <v>4720</v>
      </c>
      <c r="Z14" s="24">
        <v>4</v>
      </c>
      <c r="AH14" s="702" t="s">
        <v>97</v>
      </c>
      <c r="AI14" s="798" t="s">
        <v>1815</v>
      </c>
      <c r="AJ14" s="794">
        <v>7</v>
      </c>
      <c r="AK14" s="24">
        <v>521206</v>
      </c>
      <c r="AL14" s="24">
        <v>7333472</v>
      </c>
      <c r="AM14" s="796">
        <v>41246</v>
      </c>
    </row>
    <row r="15" spans="1:44">
      <c r="X15" s="693" t="s">
        <v>28</v>
      </c>
      <c r="Y15" s="693" t="s">
        <v>5647</v>
      </c>
      <c r="Z15" s="24">
        <v>5</v>
      </c>
      <c r="AH15" s="702" t="s">
        <v>97</v>
      </c>
      <c r="AI15" s="798" t="s">
        <v>5629</v>
      </c>
      <c r="AJ15" s="794">
        <v>5</v>
      </c>
      <c r="AK15" s="24">
        <v>521206</v>
      </c>
      <c r="AL15" s="24">
        <v>7333472</v>
      </c>
      <c r="AM15" s="796">
        <v>41246</v>
      </c>
    </row>
    <row r="16" spans="1:44">
      <c r="X16" s="693" t="s">
        <v>226</v>
      </c>
      <c r="Y16" s="693" t="s">
        <v>5648</v>
      </c>
      <c r="Z16" s="24">
        <v>5</v>
      </c>
      <c r="AH16" s="702" t="s">
        <v>97</v>
      </c>
      <c r="AI16" s="798" t="s">
        <v>1816</v>
      </c>
      <c r="AJ16" s="794">
        <v>4</v>
      </c>
      <c r="AK16" s="24">
        <v>521206</v>
      </c>
      <c r="AL16" s="24">
        <v>7333472</v>
      </c>
      <c r="AM16" s="796">
        <v>41246</v>
      </c>
    </row>
    <row r="17" spans="24:39">
      <c r="X17" s="693" t="s">
        <v>20</v>
      </c>
      <c r="Y17" s="693" t="s">
        <v>4739</v>
      </c>
      <c r="Z17" s="24">
        <v>5</v>
      </c>
      <c r="AH17" s="702" t="s">
        <v>10</v>
      </c>
      <c r="AI17" s="798" t="s">
        <v>4695</v>
      </c>
      <c r="AJ17" s="794">
        <v>15</v>
      </c>
      <c r="AK17" s="693">
        <v>529483</v>
      </c>
      <c r="AL17" s="693">
        <v>7338571</v>
      </c>
      <c r="AM17" s="796">
        <v>41247</v>
      </c>
    </row>
    <row r="18" spans="24:39">
      <c r="X18" s="693" t="s">
        <v>196</v>
      </c>
      <c r="Y18" s="693" t="s">
        <v>4088</v>
      </c>
      <c r="Z18" s="24">
        <v>5</v>
      </c>
      <c r="AH18" s="702" t="s">
        <v>10</v>
      </c>
      <c r="AI18" s="798" t="s">
        <v>1804</v>
      </c>
      <c r="AJ18" s="794">
        <v>1</v>
      </c>
      <c r="AK18" s="693">
        <v>529483</v>
      </c>
      <c r="AL18" s="693">
        <v>7338571</v>
      </c>
      <c r="AM18" s="796">
        <v>41247</v>
      </c>
    </row>
    <row r="19" spans="24:39">
      <c r="X19" s="693" t="s">
        <v>181</v>
      </c>
      <c r="Y19" s="693" t="s">
        <v>5649</v>
      </c>
      <c r="Z19" s="24">
        <v>5</v>
      </c>
      <c r="AH19" s="702" t="s">
        <v>147</v>
      </c>
      <c r="AI19" s="798" t="s">
        <v>2930</v>
      </c>
      <c r="AJ19" s="794">
        <v>6</v>
      </c>
      <c r="AK19" s="693">
        <v>529483</v>
      </c>
      <c r="AL19" s="693">
        <v>7338571</v>
      </c>
      <c r="AM19" s="796">
        <v>41247</v>
      </c>
    </row>
    <row r="20" spans="24:39">
      <c r="X20" s="693" t="s">
        <v>171</v>
      </c>
      <c r="Y20" s="693" t="s">
        <v>4097</v>
      </c>
      <c r="Z20" s="24">
        <v>5</v>
      </c>
      <c r="AH20" s="702" t="s">
        <v>122</v>
      </c>
      <c r="AI20" s="798" t="s">
        <v>4711</v>
      </c>
      <c r="AJ20" s="794">
        <v>30</v>
      </c>
      <c r="AK20" s="693">
        <v>529483</v>
      </c>
      <c r="AL20" s="693">
        <v>7338571</v>
      </c>
      <c r="AM20" s="796">
        <v>41247</v>
      </c>
    </row>
    <row r="21" spans="24:39">
      <c r="X21" s="693" t="s">
        <v>137</v>
      </c>
      <c r="Y21" s="693" t="s">
        <v>5650</v>
      </c>
      <c r="Z21" s="24">
        <v>5</v>
      </c>
      <c r="AH21" s="702" t="s">
        <v>122</v>
      </c>
      <c r="AI21" s="798" t="s">
        <v>3708</v>
      </c>
      <c r="AJ21" s="794">
        <v>2</v>
      </c>
      <c r="AK21" s="693">
        <v>529483</v>
      </c>
      <c r="AL21" s="693">
        <v>7338571</v>
      </c>
      <c r="AM21" s="796">
        <v>41247</v>
      </c>
    </row>
    <row r="22" spans="24:39">
      <c r="X22" s="693" t="s">
        <v>137</v>
      </c>
      <c r="Y22" s="693" t="s">
        <v>4758</v>
      </c>
      <c r="Z22" s="24">
        <v>5</v>
      </c>
      <c r="AH22" s="702" t="s">
        <v>1751</v>
      </c>
      <c r="AI22" s="798" t="s">
        <v>1750</v>
      </c>
      <c r="AJ22" s="794">
        <v>1</v>
      </c>
      <c r="AK22" s="693">
        <v>529483</v>
      </c>
      <c r="AL22" s="693">
        <v>7338571</v>
      </c>
      <c r="AM22" s="796">
        <v>41247</v>
      </c>
    </row>
    <row r="23" spans="24:39">
      <c r="X23" s="693" t="s">
        <v>137</v>
      </c>
      <c r="Y23" s="693" t="s">
        <v>4761</v>
      </c>
      <c r="Z23" s="24">
        <v>5</v>
      </c>
      <c r="AH23" s="702" t="s">
        <v>95</v>
      </c>
      <c r="AI23" s="798" t="s">
        <v>5195</v>
      </c>
      <c r="AJ23" s="794">
        <v>26</v>
      </c>
      <c r="AK23" s="693">
        <v>529483</v>
      </c>
      <c r="AL23" s="693">
        <v>7338571</v>
      </c>
      <c r="AM23" s="796">
        <v>41247</v>
      </c>
    </row>
    <row r="24" spans="24:39">
      <c r="X24" s="693" t="s">
        <v>763</v>
      </c>
      <c r="Y24" s="693" t="s">
        <v>3983</v>
      </c>
      <c r="Z24" s="24">
        <v>5</v>
      </c>
      <c r="AH24" s="702" t="s">
        <v>95</v>
      </c>
      <c r="AI24" s="798" t="s">
        <v>5626</v>
      </c>
      <c r="AJ24" s="794">
        <v>29</v>
      </c>
      <c r="AK24" s="693">
        <v>529483</v>
      </c>
      <c r="AL24" s="693">
        <v>7338571</v>
      </c>
      <c r="AM24" s="796">
        <v>41247</v>
      </c>
    </row>
    <row r="25" spans="24:39">
      <c r="X25" s="693" t="s">
        <v>1099</v>
      </c>
      <c r="Y25" s="693" t="s">
        <v>5651</v>
      </c>
      <c r="Z25" s="24">
        <v>5</v>
      </c>
      <c r="AH25" s="702" t="s">
        <v>104</v>
      </c>
      <c r="AI25" s="798" t="s">
        <v>5630</v>
      </c>
      <c r="AJ25" s="794">
        <v>3</v>
      </c>
      <c r="AK25" s="693">
        <v>529483</v>
      </c>
      <c r="AL25" s="693">
        <v>7338571</v>
      </c>
      <c r="AM25" s="796">
        <v>41247</v>
      </c>
    </row>
    <row r="26" spans="24:39">
      <c r="X26" s="693" t="s">
        <v>28</v>
      </c>
      <c r="Y26" s="693" t="s">
        <v>3384</v>
      </c>
      <c r="Z26" s="24">
        <v>5</v>
      </c>
      <c r="AH26" s="702" t="s">
        <v>104</v>
      </c>
      <c r="AI26" s="798" t="s">
        <v>4747</v>
      </c>
      <c r="AJ26" s="794">
        <v>5</v>
      </c>
      <c r="AK26" s="693">
        <v>529483</v>
      </c>
      <c r="AL26" s="693">
        <v>7338571</v>
      </c>
      <c r="AM26" s="796">
        <v>41247</v>
      </c>
    </row>
    <row r="27" spans="24:39">
      <c r="X27" s="693" t="s">
        <v>24</v>
      </c>
      <c r="Y27" s="693" t="s">
        <v>4721</v>
      </c>
      <c r="Z27" s="24">
        <v>5</v>
      </c>
      <c r="AH27" s="702" t="s">
        <v>104</v>
      </c>
      <c r="AI27" s="798" t="s">
        <v>1792</v>
      </c>
      <c r="AJ27" s="794">
        <v>32</v>
      </c>
      <c r="AK27" s="693">
        <v>529483</v>
      </c>
      <c r="AL27" s="693">
        <v>7338571</v>
      </c>
      <c r="AM27" s="796">
        <v>41247</v>
      </c>
    </row>
    <row r="28" spans="24:39">
      <c r="X28" s="693" t="s">
        <v>20</v>
      </c>
      <c r="Y28" s="693" t="s">
        <v>4738</v>
      </c>
      <c r="Z28" s="24">
        <v>5</v>
      </c>
      <c r="AH28" s="702" t="s">
        <v>143</v>
      </c>
      <c r="AI28" s="798" t="s">
        <v>5631</v>
      </c>
      <c r="AJ28" s="794">
        <v>1</v>
      </c>
      <c r="AK28" s="693">
        <v>529483</v>
      </c>
      <c r="AL28" s="693">
        <v>7338571</v>
      </c>
      <c r="AM28" s="796">
        <v>41247</v>
      </c>
    </row>
    <row r="29" spans="24:39">
      <c r="X29" s="693" t="s">
        <v>171</v>
      </c>
      <c r="Y29" s="693" t="s">
        <v>3353</v>
      </c>
      <c r="Z29" s="24">
        <v>5</v>
      </c>
      <c r="AH29" s="702" t="s">
        <v>143</v>
      </c>
      <c r="AI29" s="798" t="s">
        <v>5173</v>
      </c>
      <c r="AJ29" s="794">
        <v>16</v>
      </c>
      <c r="AK29" s="693">
        <v>529483</v>
      </c>
      <c r="AL29" s="693">
        <v>7338571</v>
      </c>
      <c r="AM29" s="796">
        <v>41247</v>
      </c>
    </row>
    <row r="30" spans="24:39">
      <c r="X30" s="693" t="s">
        <v>28</v>
      </c>
      <c r="Y30" s="693" t="s">
        <v>4723</v>
      </c>
      <c r="Z30" s="24">
        <v>5</v>
      </c>
      <c r="AH30" s="702" t="s">
        <v>143</v>
      </c>
      <c r="AI30" s="798" t="s">
        <v>5632</v>
      </c>
      <c r="AJ30" s="794">
        <v>3</v>
      </c>
      <c r="AK30" s="693">
        <v>529483</v>
      </c>
      <c r="AL30" s="693">
        <v>7338571</v>
      </c>
      <c r="AM30" s="796">
        <v>41247</v>
      </c>
    </row>
    <row r="31" spans="24:39">
      <c r="X31" s="693" t="s">
        <v>5642</v>
      </c>
      <c r="Y31" s="693" t="s">
        <v>5652</v>
      </c>
      <c r="Z31" s="24">
        <v>5</v>
      </c>
      <c r="AH31" s="702" t="s">
        <v>101</v>
      </c>
      <c r="AI31" s="798" t="s">
        <v>1812</v>
      </c>
      <c r="AJ31" s="794">
        <v>1</v>
      </c>
      <c r="AK31" s="693">
        <v>529483</v>
      </c>
      <c r="AL31" s="693">
        <v>7338571</v>
      </c>
      <c r="AM31" s="796">
        <v>41247</v>
      </c>
    </row>
    <row r="32" spans="24:39">
      <c r="X32" s="693" t="s">
        <v>28</v>
      </c>
      <c r="Y32" s="693" t="s">
        <v>5653</v>
      </c>
      <c r="Z32" s="24">
        <v>5</v>
      </c>
      <c r="AH32" s="702" t="s">
        <v>101</v>
      </c>
      <c r="AI32" s="798" t="s">
        <v>1813</v>
      </c>
      <c r="AJ32" s="794">
        <v>1</v>
      </c>
      <c r="AK32" s="693">
        <v>529483</v>
      </c>
      <c r="AL32" s="693">
        <v>7338571</v>
      </c>
      <c r="AM32" s="796">
        <v>41247</v>
      </c>
    </row>
    <row r="33" spans="24:39">
      <c r="X33" s="693" t="s">
        <v>20</v>
      </c>
      <c r="Y33" s="693" t="s">
        <v>4741</v>
      </c>
      <c r="Z33" s="24">
        <v>5</v>
      </c>
      <c r="AH33" s="702" t="s">
        <v>9</v>
      </c>
      <c r="AI33" s="798" t="s">
        <v>5633</v>
      </c>
      <c r="AJ33" s="794">
        <v>16</v>
      </c>
      <c r="AK33" s="693">
        <v>529483</v>
      </c>
      <c r="AL33" s="693">
        <v>7338571</v>
      </c>
      <c r="AM33" s="796">
        <v>41248</v>
      </c>
    </row>
    <row r="34" spans="24:39">
      <c r="X34" s="693" t="s">
        <v>4997</v>
      </c>
      <c r="Y34" s="693" t="s">
        <v>5654</v>
      </c>
      <c r="Z34" s="24">
        <v>5</v>
      </c>
      <c r="AH34" s="702" t="s">
        <v>10</v>
      </c>
      <c r="AI34" s="798" t="s">
        <v>4695</v>
      </c>
      <c r="AJ34" s="794">
        <v>84</v>
      </c>
      <c r="AK34" s="693">
        <v>529483</v>
      </c>
      <c r="AL34" s="693">
        <v>7338571</v>
      </c>
      <c r="AM34" s="796">
        <v>41248</v>
      </c>
    </row>
    <row r="35" spans="24:39">
      <c r="X35" s="693" t="s">
        <v>1145</v>
      </c>
      <c r="Y35" s="693" t="s">
        <v>4718</v>
      </c>
      <c r="Z35" s="24">
        <v>5</v>
      </c>
      <c r="AH35" s="702" t="s">
        <v>10</v>
      </c>
      <c r="AI35" s="798" t="s">
        <v>1804</v>
      </c>
      <c r="AJ35" s="794">
        <v>6</v>
      </c>
      <c r="AK35" s="693">
        <v>529483</v>
      </c>
      <c r="AL35" s="693">
        <v>7338571</v>
      </c>
      <c r="AM35" s="796">
        <v>41248</v>
      </c>
    </row>
    <row r="36" spans="24:39">
      <c r="X36" s="693" t="s">
        <v>175</v>
      </c>
      <c r="Y36" s="693" t="s">
        <v>5655</v>
      </c>
      <c r="Z36" s="24">
        <v>5</v>
      </c>
      <c r="AH36" s="702" t="s">
        <v>10</v>
      </c>
      <c r="AI36" s="798" t="s">
        <v>2903</v>
      </c>
      <c r="AJ36" s="794">
        <v>1</v>
      </c>
      <c r="AK36" s="693">
        <v>529483</v>
      </c>
      <c r="AL36" s="693">
        <v>7338571</v>
      </c>
      <c r="AM36" s="796">
        <v>41248</v>
      </c>
    </row>
    <row r="37" spans="24:39">
      <c r="X37" s="693" t="s">
        <v>28</v>
      </c>
      <c r="Y37" s="693" t="s">
        <v>4727</v>
      </c>
      <c r="Z37" s="24">
        <v>5</v>
      </c>
      <c r="AH37" s="702" t="s">
        <v>122</v>
      </c>
      <c r="AI37" s="798" t="s">
        <v>4711</v>
      </c>
      <c r="AJ37" s="794">
        <v>52</v>
      </c>
      <c r="AK37" s="693">
        <v>529483</v>
      </c>
      <c r="AL37" s="693">
        <v>7338571</v>
      </c>
      <c r="AM37" s="796">
        <v>41248</v>
      </c>
    </row>
    <row r="38" spans="24:39">
      <c r="X38" s="693" t="s">
        <v>169</v>
      </c>
      <c r="Y38" s="693" t="s">
        <v>5656</v>
      </c>
      <c r="Z38" s="24">
        <v>5</v>
      </c>
      <c r="AH38" s="702" t="s">
        <v>122</v>
      </c>
      <c r="AI38" s="798" t="s">
        <v>3708</v>
      </c>
      <c r="AJ38" s="794">
        <v>3</v>
      </c>
      <c r="AK38" s="693">
        <v>529483</v>
      </c>
      <c r="AL38" s="693">
        <v>7338571</v>
      </c>
      <c r="AM38" s="796">
        <v>41248</v>
      </c>
    </row>
    <row r="39" spans="24:39">
      <c r="AH39" s="702" t="s">
        <v>401</v>
      </c>
      <c r="AI39" s="798" t="s">
        <v>2245</v>
      </c>
      <c r="AJ39" s="794">
        <v>1</v>
      </c>
      <c r="AK39" s="693">
        <v>529483</v>
      </c>
      <c r="AL39" s="693">
        <v>7338571</v>
      </c>
      <c r="AM39" s="796">
        <v>41248</v>
      </c>
    </row>
    <row r="40" spans="24:39">
      <c r="AH40" s="702" t="s">
        <v>2068</v>
      </c>
      <c r="AI40" s="798" t="s">
        <v>2302</v>
      </c>
      <c r="AJ40" s="794">
        <v>19</v>
      </c>
      <c r="AK40" s="693">
        <v>529483</v>
      </c>
      <c r="AL40" s="693">
        <v>7338571</v>
      </c>
      <c r="AM40" s="796">
        <v>41248</v>
      </c>
    </row>
    <row r="41" spans="24:39">
      <c r="AH41" s="702" t="s">
        <v>95</v>
      </c>
      <c r="AI41" s="798" t="s">
        <v>5195</v>
      </c>
      <c r="AJ41" s="794">
        <v>129</v>
      </c>
      <c r="AK41" s="693">
        <v>529483</v>
      </c>
      <c r="AL41" s="693">
        <v>7338571</v>
      </c>
      <c r="AM41" s="796">
        <v>41248</v>
      </c>
    </row>
    <row r="42" spans="24:39">
      <c r="AH42" s="702" t="s">
        <v>95</v>
      </c>
      <c r="AI42" s="798" t="s">
        <v>1806</v>
      </c>
      <c r="AJ42" s="794">
        <v>4</v>
      </c>
      <c r="AK42" s="693">
        <v>529483</v>
      </c>
      <c r="AL42" s="693">
        <v>7338571</v>
      </c>
      <c r="AM42" s="796">
        <v>41248</v>
      </c>
    </row>
    <row r="43" spans="24:39">
      <c r="AH43" s="702" t="s">
        <v>95</v>
      </c>
      <c r="AI43" s="798" t="s">
        <v>5626</v>
      </c>
      <c r="AJ43" s="794">
        <v>48</v>
      </c>
      <c r="AK43" s="693">
        <v>529483</v>
      </c>
      <c r="AL43" s="693">
        <v>7338571</v>
      </c>
      <c r="AM43" s="796">
        <v>41248</v>
      </c>
    </row>
    <row r="44" spans="24:39">
      <c r="AH44" s="702" t="s">
        <v>95</v>
      </c>
      <c r="AI44" s="798" t="s">
        <v>1807</v>
      </c>
      <c r="AJ44" s="794">
        <v>3</v>
      </c>
      <c r="AK44" s="693">
        <v>529483</v>
      </c>
      <c r="AL44" s="693">
        <v>7338571</v>
      </c>
      <c r="AM44" s="796">
        <v>41248</v>
      </c>
    </row>
    <row r="45" spans="24:39">
      <c r="AH45" s="702" t="s">
        <v>104</v>
      </c>
      <c r="AI45" s="798" t="s">
        <v>5630</v>
      </c>
      <c r="AJ45" s="794">
        <v>7</v>
      </c>
      <c r="AK45" s="693">
        <v>529483</v>
      </c>
      <c r="AL45" s="693">
        <v>7338571</v>
      </c>
      <c r="AM45" s="796">
        <v>41248</v>
      </c>
    </row>
    <row r="46" spans="24:39">
      <c r="AH46" s="702" t="s">
        <v>104</v>
      </c>
      <c r="AI46" s="798" t="s">
        <v>4747</v>
      </c>
      <c r="AJ46" s="794">
        <v>25</v>
      </c>
      <c r="AK46" s="693">
        <v>529483</v>
      </c>
      <c r="AL46" s="693">
        <v>7338571</v>
      </c>
      <c r="AM46" s="796">
        <v>41248</v>
      </c>
    </row>
    <row r="47" spans="24:39">
      <c r="AH47" s="702" t="s">
        <v>104</v>
      </c>
      <c r="AI47" s="798" t="s">
        <v>1792</v>
      </c>
      <c r="AJ47" s="794">
        <v>60</v>
      </c>
      <c r="AK47" s="693">
        <v>529483</v>
      </c>
      <c r="AL47" s="693">
        <v>7338571</v>
      </c>
      <c r="AM47" s="796">
        <v>41248</v>
      </c>
    </row>
    <row r="48" spans="24:39">
      <c r="AH48" s="702" t="s">
        <v>143</v>
      </c>
      <c r="AI48" s="798" t="s">
        <v>5632</v>
      </c>
      <c r="AJ48" s="794">
        <v>7</v>
      </c>
      <c r="AK48" s="693">
        <v>529483</v>
      </c>
      <c r="AL48" s="693">
        <v>7338571</v>
      </c>
      <c r="AM48" s="796">
        <v>41248</v>
      </c>
    </row>
    <row r="49" spans="34:39">
      <c r="AH49" s="702" t="s">
        <v>8</v>
      </c>
      <c r="AI49" s="798" t="s">
        <v>2247</v>
      </c>
      <c r="AJ49" s="794">
        <v>2</v>
      </c>
      <c r="AK49" s="693">
        <v>529483</v>
      </c>
      <c r="AL49" s="693">
        <v>7338571</v>
      </c>
      <c r="AM49" s="796">
        <v>41248</v>
      </c>
    </row>
    <row r="50" spans="34:39">
      <c r="AH50" s="702" t="s">
        <v>101</v>
      </c>
      <c r="AI50" s="798" t="s">
        <v>1812</v>
      </c>
      <c r="AJ50" s="794">
        <v>2</v>
      </c>
      <c r="AK50" s="693">
        <v>529483</v>
      </c>
      <c r="AL50" s="693">
        <v>7338571</v>
      </c>
      <c r="AM50" s="796">
        <v>41248</v>
      </c>
    </row>
    <row r="51" spans="34:39">
      <c r="AH51" s="702" t="s">
        <v>101</v>
      </c>
      <c r="AI51" s="798" t="s">
        <v>5634</v>
      </c>
      <c r="AJ51" s="794">
        <v>1</v>
      </c>
      <c r="AK51" s="693">
        <v>529483</v>
      </c>
      <c r="AL51" s="693">
        <v>7338571</v>
      </c>
      <c r="AM51" s="796">
        <v>41248</v>
      </c>
    </row>
    <row r="52" spans="34:39">
      <c r="AH52" s="702" t="s">
        <v>101</v>
      </c>
      <c r="AI52" s="798" t="s">
        <v>5200</v>
      </c>
      <c r="AJ52" s="794">
        <v>13</v>
      </c>
      <c r="AK52" s="693">
        <v>529483</v>
      </c>
      <c r="AL52" s="693">
        <v>7338571</v>
      </c>
      <c r="AM52" s="796">
        <v>41248</v>
      </c>
    </row>
    <row r="53" spans="34:39">
      <c r="AH53" s="702" t="s">
        <v>101</v>
      </c>
      <c r="AI53" s="798" t="s">
        <v>1813</v>
      </c>
      <c r="AJ53" s="794">
        <v>3</v>
      </c>
      <c r="AK53" s="693">
        <v>529483</v>
      </c>
      <c r="AL53" s="693">
        <v>7338571</v>
      </c>
      <c r="AM53" s="796">
        <v>41248</v>
      </c>
    </row>
    <row r="54" spans="34:39">
      <c r="AH54" s="702" t="s">
        <v>161</v>
      </c>
      <c r="AI54" s="798" t="s">
        <v>162</v>
      </c>
      <c r="AJ54" s="794">
        <v>4</v>
      </c>
      <c r="AK54" s="693">
        <v>529483</v>
      </c>
      <c r="AL54" s="693">
        <v>7338571</v>
      </c>
      <c r="AM54" s="796">
        <v>41248</v>
      </c>
    </row>
    <row r="55" spans="34:39">
      <c r="AH55" s="702" t="s">
        <v>161</v>
      </c>
      <c r="AI55" s="798" t="s">
        <v>2528</v>
      </c>
      <c r="AJ55" s="794">
        <v>16</v>
      </c>
      <c r="AK55" s="693">
        <v>529483</v>
      </c>
      <c r="AL55" s="693">
        <v>7338571</v>
      </c>
      <c r="AM55" s="796">
        <v>41248</v>
      </c>
    </row>
    <row r="56" spans="34:39">
      <c r="AH56" s="702" t="s">
        <v>106</v>
      </c>
      <c r="AI56" s="798" t="s">
        <v>2220</v>
      </c>
      <c r="AJ56" s="794">
        <v>1</v>
      </c>
      <c r="AK56" s="693">
        <v>529483</v>
      </c>
      <c r="AL56" s="693">
        <v>7338571</v>
      </c>
      <c r="AM56" s="796">
        <v>41248</v>
      </c>
    </row>
    <row r="57" spans="34:39">
      <c r="AH57" s="702" t="s">
        <v>106</v>
      </c>
      <c r="AI57" s="798" t="s">
        <v>3033</v>
      </c>
      <c r="AJ57" s="794">
        <v>4</v>
      </c>
      <c r="AK57" s="693">
        <v>529483</v>
      </c>
      <c r="AL57" s="693">
        <v>7338571</v>
      </c>
      <c r="AM57" s="796">
        <v>41248</v>
      </c>
    </row>
    <row r="58" spans="34:39">
      <c r="AH58" s="702" t="s">
        <v>106</v>
      </c>
      <c r="AI58" s="798" t="s">
        <v>2219</v>
      </c>
      <c r="AJ58" s="794">
        <v>6</v>
      </c>
      <c r="AK58" s="693">
        <v>529483</v>
      </c>
      <c r="AL58" s="693">
        <v>7338571</v>
      </c>
      <c r="AM58" s="796">
        <v>41248</v>
      </c>
    </row>
    <row r="59" spans="34:39">
      <c r="AH59" s="702" t="s">
        <v>97</v>
      </c>
      <c r="AI59" s="798" t="s">
        <v>1816</v>
      </c>
      <c r="AJ59" s="794">
        <v>3</v>
      </c>
      <c r="AK59" s="693">
        <v>529483</v>
      </c>
      <c r="AL59" s="693">
        <v>7338571</v>
      </c>
      <c r="AM59" s="796">
        <v>41248</v>
      </c>
    </row>
    <row r="60" spans="34:39">
      <c r="AH60" s="702" t="s">
        <v>267</v>
      </c>
      <c r="AI60" s="798" t="s">
        <v>2774</v>
      </c>
      <c r="AJ60" s="794">
        <v>1</v>
      </c>
      <c r="AK60" s="693">
        <v>529483</v>
      </c>
      <c r="AL60" s="693">
        <v>7338571</v>
      </c>
      <c r="AM60" s="796">
        <v>41249</v>
      </c>
    </row>
    <row r="61" spans="34:39">
      <c r="AH61" s="702" t="s">
        <v>89</v>
      </c>
      <c r="AI61" s="798" t="s">
        <v>5635</v>
      </c>
      <c r="AJ61" s="794">
        <v>1</v>
      </c>
      <c r="AK61" s="693">
        <v>529483</v>
      </c>
      <c r="AL61" s="693">
        <v>7338571</v>
      </c>
      <c r="AM61" s="796">
        <v>41249</v>
      </c>
    </row>
    <row r="62" spans="34:39">
      <c r="AH62" s="702" t="s">
        <v>124</v>
      </c>
      <c r="AI62" s="798" t="s">
        <v>5636</v>
      </c>
      <c r="AJ62" s="794">
        <v>1</v>
      </c>
      <c r="AK62" s="693">
        <v>529483</v>
      </c>
      <c r="AL62" s="693">
        <v>7338571</v>
      </c>
      <c r="AM62" s="796">
        <v>41249</v>
      </c>
    </row>
    <row r="63" spans="34:39">
      <c r="AH63" s="702" t="s">
        <v>10</v>
      </c>
      <c r="AI63" s="798" t="s">
        <v>1804</v>
      </c>
      <c r="AJ63" s="794">
        <v>2</v>
      </c>
      <c r="AK63" s="693">
        <v>529483</v>
      </c>
      <c r="AL63" s="693">
        <v>7338571</v>
      </c>
      <c r="AM63" s="796">
        <v>41249</v>
      </c>
    </row>
    <row r="64" spans="34:39">
      <c r="AH64" s="702" t="s">
        <v>1029</v>
      </c>
      <c r="AI64" s="798" t="s">
        <v>4223</v>
      </c>
      <c r="AJ64" s="794">
        <v>1</v>
      </c>
      <c r="AK64" s="693">
        <v>529483</v>
      </c>
      <c r="AL64" s="693">
        <v>7338571</v>
      </c>
      <c r="AM64" s="796">
        <v>41249</v>
      </c>
    </row>
    <row r="65" spans="34:39">
      <c r="AH65" s="702" t="s">
        <v>1029</v>
      </c>
      <c r="AI65" s="798" t="s">
        <v>5637</v>
      </c>
      <c r="AJ65" s="794">
        <v>8</v>
      </c>
      <c r="AK65" s="693">
        <v>529483</v>
      </c>
      <c r="AL65" s="693">
        <v>7338571</v>
      </c>
      <c r="AM65" s="796">
        <v>41249</v>
      </c>
    </row>
    <row r="66" spans="34:39">
      <c r="AH66" s="702" t="s">
        <v>1029</v>
      </c>
      <c r="AI66" s="798" t="s">
        <v>5638</v>
      </c>
      <c r="AJ66" s="794">
        <v>1</v>
      </c>
      <c r="AK66" s="693">
        <v>529483</v>
      </c>
      <c r="AL66" s="693">
        <v>7338571</v>
      </c>
      <c r="AM66" s="796">
        <v>41249</v>
      </c>
    </row>
    <row r="67" spans="34:39">
      <c r="AH67" s="702" t="s">
        <v>122</v>
      </c>
      <c r="AI67" s="798" t="s">
        <v>4711</v>
      </c>
      <c r="AJ67" s="794">
        <v>5</v>
      </c>
      <c r="AK67" s="693">
        <v>529483</v>
      </c>
      <c r="AL67" s="693">
        <v>7338571</v>
      </c>
      <c r="AM67" s="796">
        <v>41249</v>
      </c>
    </row>
    <row r="68" spans="34:39">
      <c r="AH68" s="702" t="s">
        <v>122</v>
      </c>
      <c r="AI68" s="798" t="s">
        <v>3708</v>
      </c>
      <c r="AJ68" s="794">
        <v>1</v>
      </c>
      <c r="AK68" s="693">
        <v>529483</v>
      </c>
      <c r="AL68" s="693">
        <v>7338571</v>
      </c>
      <c r="AM68" s="796">
        <v>41249</v>
      </c>
    </row>
    <row r="69" spans="34:39">
      <c r="AH69" s="702" t="s">
        <v>401</v>
      </c>
      <c r="AI69" s="798" t="s">
        <v>2221</v>
      </c>
      <c r="AJ69" s="794">
        <v>2</v>
      </c>
      <c r="AK69" s="693">
        <v>529483</v>
      </c>
      <c r="AL69" s="693">
        <v>7338571</v>
      </c>
      <c r="AM69" s="796">
        <v>41249</v>
      </c>
    </row>
    <row r="70" spans="34:39">
      <c r="AH70" s="702" t="s">
        <v>1751</v>
      </c>
      <c r="AI70" s="798" t="s">
        <v>1752</v>
      </c>
      <c r="AJ70" s="794">
        <v>2</v>
      </c>
      <c r="AK70" s="693">
        <v>529483</v>
      </c>
      <c r="AL70" s="693">
        <v>7338571</v>
      </c>
      <c r="AM70" s="796">
        <v>41249</v>
      </c>
    </row>
    <row r="71" spans="34:39">
      <c r="AH71" s="702" t="s">
        <v>1751</v>
      </c>
      <c r="AI71" s="798" t="s">
        <v>1750</v>
      </c>
      <c r="AJ71" s="794">
        <v>6</v>
      </c>
      <c r="AK71" s="693">
        <v>529483</v>
      </c>
      <c r="AL71" s="693">
        <v>7338571</v>
      </c>
      <c r="AM71" s="796">
        <v>41249</v>
      </c>
    </row>
    <row r="72" spans="34:39">
      <c r="AH72" s="702" t="s">
        <v>95</v>
      </c>
      <c r="AI72" s="798" t="s">
        <v>5195</v>
      </c>
      <c r="AJ72" s="794">
        <v>27</v>
      </c>
      <c r="AK72" s="693">
        <v>529483</v>
      </c>
      <c r="AL72" s="693">
        <v>7338571</v>
      </c>
      <c r="AM72" s="796">
        <v>41249</v>
      </c>
    </row>
    <row r="73" spans="34:39">
      <c r="AH73" s="702" t="s">
        <v>95</v>
      </c>
      <c r="AI73" s="798" t="s">
        <v>1806</v>
      </c>
      <c r="AJ73" s="794">
        <v>1</v>
      </c>
      <c r="AK73" s="693">
        <v>529483</v>
      </c>
      <c r="AL73" s="693">
        <v>7338571</v>
      </c>
      <c r="AM73" s="796">
        <v>41249</v>
      </c>
    </row>
    <row r="74" spans="34:39">
      <c r="AH74" s="702" t="s">
        <v>95</v>
      </c>
      <c r="AI74" s="798" t="s">
        <v>5626</v>
      </c>
      <c r="AJ74" s="794">
        <v>11</v>
      </c>
      <c r="AK74" s="693">
        <v>529483</v>
      </c>
      <c r="AL74" s="693">
        <v>7338571</v>
      </c>
      <c r="AM74" s="796">
        <v>41249</v>
      </c>
    </row>
    <row r="75" spans="34:39">
      <c r="AH75" s="702" t="s">
        <v>95</v>
      </c>
      <c r="AI75" s="798" t="s">
        <v>1807</v>
      </c>
      <c r="AJ75" s="794">
        <v>4</v>
      </c>
      <c r="AK75" s="693">
        <v>529483</v>
      </c>
      <c r="AL75" s="693">
        <v>7338571</v>
      </c>
      <c r="AM75" s="796">
        <v>41249</v>
      </c>
    </row>
    <row r="76" spans="34:39">
      <c r="AH76" s="702" t="s">
        <v>104</v>
      </c>
      <c r="AI76" s="798" t="s">
        <v>1809</v>
      </c>
      <c r="AJ76" s="794">
        <v>1</v>
      </c>
      <c r="AK76" s="693">
        <v>529483</v>
      </c>
      <c r="AL76" s="693">
        <v>7338571</v>
      </c>
      <c r="AM76" s="796">
        <v>41249</v>
      </c>
    </row>
    <row r="77" spans="34:39">
      <c r="AH77" s="702" t="s">
        <v>104</v>
      </c>
      <c r="AI77" s="798" t="s">
        <v>4747</v>
      </c>
      <c r="AJ77" s="794">
        <v>3</v>
      </c>
      <c r="AK77" s="693">
        <v>529483</v>
      </c>
      <c r="AL77" s="693">
        <v>7338571</v>
      </c>
      <c r="AM77" s="796">
        <v>41249</v>
      </c>
    </row>
    <row r="78" spans="34:39">
      <c r="AH78" s="702" t="s">
        <v>104</v>
      </c>
      <c r="AI78" s="798" t="s">
        <v>1792</v>
      </c>
      <c r="AJ78" s="794">
        <v>34</v>
      </c>
      <c r="AK78" s="693">
        <v>529483</v>
      </c>
      <c r="AL78" s="693">
        <v>7338571</v>
      </c>
      <c r="AM78" s="796">
        <v>41249</v>
      </c>
    </row>
    <row r="79" spans="34:39">
      <c r="AH79" s="702" t="s">
        <v>13</v>
      </c>
      <c r="AI79" s="798" t="s">
        <v>4279</v>
      </c>
      <c r="AJ79" s="794">
        <v>1</v>
      </c>
      <c r="AK79" s="693">
        <v>529483</v>
      </c>
      <c r="AL79" s="693">
        <v>7338571</v>
      </c>
      <c r="AM79" s="796">
        <v>41249</v>
      </c>
    </row>
    <row r="80" spans="34:39">
      <c r="AH80" s="702" t="s">
        <v>8</v>
      </c>
      <c r="AI80" s="798" t="s">
        <v>2247</v>
      </c>
      <c r="AJ80" s="794">
        <v>2</v>
      </c>
      <c r="AK80" s="693">
        <v>529483</v>
      </c>
      <c r="AL80" s="693">
        <v>7338571</v>
      </c>
      <c r="AM80" s="796">
        <v>41249</v>
      </c>
    </row>
    <row r="81" spans="34:39">
      <c r="AH81" s="702" t="s">
        <v>101</v>
      </c>
      <c r="AI81" s="798" t="s">
        <v>1812</v>
      </c>
      <c r="AJ81" s="794">
        <v>1</v>
      </c>
      <c r="AK81" s="693">
        <v>529483</v>
      </c>
      <c r="AL81" s="693">
        <v>7338571</v>
      </c>
      <c r="AM81" s="796">
        <v>41249</v>
      </c>
    </row>
    <row r="82" spans="34:39">
      <c r="AH82" s="702" t="s">
        <v>101</v>
      </c>
      <c r="AI82" s="798" t="s">
        <v>5200</v>
      </c>
      <c r="AJ82" s="794">
        <v>5</v>
      </c>
      <c r="AK82" s="693">
        <v>529483</v>
      </c>
      <c r="AL82" s="693">
        <v>7338571</v>
      </c>
      <c r="AM82" s="796">
        <v>41249</v>
      </c>
    </row>
    <row r="83" spans="34:39">
      <c r="AH83" s="702" t="s">
        <v>101</v>
      </c>
      <c r="AI83" s="798" t="s">
        <v>2534</v>
      </c>
      <c r="AJ83" s="794">
        <v>2</v>
      </c>
      <c r="AK83" s="693">
        <v>529483</v>
      </c>
      <c r="AL83" s="693">
        <v>7338571</v>
      </c>
      <c r="AM83" s="796">
        <v>41249</v>
      </c>
    </row>
    <row r="84" spans="34:39">
      <c r="AH84" s="702" t="s">
        <v>161</v>
      </c>
      <c r="AI84" s="798" t="s">
        <v>2528</v>
      </c>
      <c r="AJ84" s="794">
        <v>1</v>
      </c>
      <c r="AK84" s="693">
        <v>529483</v>
      </c>
      <c r="AL84" s="693">
        <v>7338571</v>
      </c>
      <c r="AM84" s="796">
        <v>41249</v>
      </c>
    </row>
    <row r="85" spans="34:39">
      <c r="AH85" s="702" t="s">
        <v>106</v>
      </c>
      <c r="AI85" s="798" t="s">
        <v>1814</v>
      </c>
      <c r="AJ85" s="794">
        <v>2</v>
      </c>
      <c r="AK85" s="693">
        <v>529483</v>
      </c>
      <c r="AL85" s="693">
        <v>7338571</v>
      </c>
      <c r="AM85" s="796">
        <v>41249</v>
      </c>
    </row>
    <row r="86" spans="34:39">
      <c r="AH86" s="702" t="s">
        <v>123</v>
      </c>
      <c r="AI86" s="798" t="s">
        <v>3066</v>
      </c>
      <c r="AJ86" s="794">
        <v>1</v>
      </c>
      <c r="AK86" s="693">
        <v>529483</v>
      </c>
      <c r="AL86" s="693">
        <v>7338571</v>
      </c>
      <c r="AM86" s="796">
        <v>41249</v>
      </c>
    </row>
    <row r="87" spans="34:39">
      <c r="AH87" s="702" t="s">
        <v>97</v>
      </c>
      <c r="AI87" s="798" t="s">
        <v>1816</v>
      </c>
      <c r="AJ87" s="794">
        <v>2</v>
      </c>
      <c r="AK87" s="693">
        <v>529483</v>
      </c>
      <c r="AL87" s="693">
        <v>7338571</v>
      </c>
      <c r="AM87" s="796">
        <v>41249</v>
      </c>
    </row>
    <row r="88" spans="34:39">
      <c r="AH88" s="702" t="s">
        <v>10</v>
      </c>
      <c r="AI88" s="798" t="s">
        <v>4694</v>
      </c>
      <c r="AJ88" s="794">
        <v>6</v>
      </c>
      <c r="AK88" s="693">
        <v>530817</v>
      </c>
      <c r="AL88" s="693">
        <v>7338888</v>
      </c>
      <c r="AM88" s="796">
        <v>41253</v>
      </c>
    </row>
    <row r="89" spans="34:39">
      <c r="AH89" s="702" t="s">
        <v>10</v>
      </c>
      <c r="AI89" s="798" t="s">
        <v>1392</v>
      </c>
      <c r="AJ89" s="794">
        <v>4</v>
      </c>
      <c r="AK89" s="693">
        <v>530817</v>
      </c>
      <c r="AL89" s="693">
        <v>7338888</v>
      </c>
      <c r="AM89" s="796">
        <v>41253</v>
      </c>
    </row>
    <row r="90" spans="34:39">
      <c r="AH90" s="702" t="s">
        <v>10</v>
      </c>
      <c r="AI90" s="798" t="s">
        <v>2902</v>
      </c>
      <c r="AJ90" s="794">
        <v>3</v>
      </c>
      <c r="AK90" s="693">
        <v>530817</v>
      </c>
      <c r="AL90" s="693">
        <v>7338888</v>
      </c>
      <c r="AM90" s="796">
        <v>41253</v>
      </c>
    </row>
    <row r="91" spans="34:39">
      <c r="AH91" s="702" t="s">
        <v>10</v>
      </c>
      <c r="AI91" s="798" t="s">
        <v>2903</v>
      </c>
      <c r="AJ91" s="794">
        <v>1</v>
      </c>
      <c r="AK91" s="693">
        <v>530817</v>
      </c>
      <c r="AL91" s="693">
        <v>7338888</v>
      </c>
      <c r="AM91" s="796">
        <v>41253</v>
      </c>
    </row>
    <row r="92" spans="34:39">
      <c r="AH92" s="702" t="s">
        <v>10</v>
      </c>
      <c r="AI92" s="798" t="s">
        <v>2222</v>
      </c>
      <c r="AJ92" s="794">
        <v>1</v>
      </c>
      <c r="AK92" s="693">
        <v>530817</v>
      </c>
      <c r="AL92" s="693">
        <v>7338888</v>
      </c>
      <c r="AM92" s="796">
        <v>41253</v>
      </c>
    </row>
    <row r="93" spans="34:39">
      <c r="AH93" s="702" t="s">
        <v>1029</v>
      </c>
      <c r="AI93" s="798" t="s">
        <v>5168</v>
      </c>
      <c r="AJ93" s="794">
        <v>4</v>
      </c>
      <c r="AK93" s="693">
        <v>530817</v>
      </c>
      <c r="AL93" s="693">
        <v>7338888</v>
      </c>
      <c r="AM93" s="796">
        <v>41253</v>
      </c>
    </row>
    <row r="94" spans="34:39">
      <c r="AH94" s="702" t="s">
        <v>147</v>
      </c>
      <c r="AI94" s="798" t="s">
        <v>1805</v>
      </c>
      <c r="AJ94" s="794">
        <v>11</v>
      </c>
      <c r="AK94" s="693">
        <v>530817</v>
      </c>
      <c r="AL94" s="693">
        <v>7338888</v>
      </c>
      <c r="AM94" s="796">
        <v>41253</v>
      </c>
    </row>
    <row r="95" spans="34:39">
      <c r="AH95" s="702" t="s">
        <v>147</v>
      </c>
      <c r="AI95" s="798" t="s">
        <v>2930</v>
      </c>
      <c r="AJ95" s="794">
        <v>2</v>
      </c>
      <c r="AK95" s="693">
        <v>530817</v>
      </c>
      <c r="AL95" s="693">
        <v>7338888</v>
      </c>
      <c r="AM95" s="796">
        <v>41253</v>
      </c>
    </row>
    <row r="96" spans="34:39">
      <c r="AH96" s="702" t="s">
        <v>147</v>
      </c>
      <c r="AI96" s="798" t="s">
        <v>5639</v>
      </c>
      <c r="AJ96" s="794">
        <v>9</v>
      </c>
      <c r="AK96" s="693">
        <v>530817</v>
      </c>
      <c r="AL96" s="693">
        <v>7338888</v>
      </c>
      <c r="AM96" s="796">
        <v>41253</v>
      </c>
    </row>
    <row r="97" spans="34:39">
      <c r="AH97" s="702" t="s">
        <v>147</v>
      </c>
      <c r="AI97" s="798" t="s">
        <v>1386</v>
      </c>
      <c r="AJ97" s="794">
        <v>1</v>
      </c>
      <c r="AK97" s="693">
        <v>530817</v>
      </c>
      <c r="AL97" s="693">
        <v>7338888</v>
      </c>
      <c r="AM97" s="796">
        <v>41253</v>
      </c>
    </row>
    <row r="98" spans="34:39">
      <c r="AH98" s="702" t="s">
        <v>401</v>
      </c>
      <c r="AI98" s="798" t="s">
        <v>2301</v>
      </c>
      <c r="AJ98" s="794">
        <v>3</v>
      </c>
      <c r="AK98" s="693">
        <v>530817</v>
      </c>
      <c r="AL98" s="693">
        <v>7338888</v>
      </c>
      <c r="AM98" s="796">
        <v>41253</v>
      </c>
    </row>
    <row r="99" spans="34:39">
      <c r="AH99" s="702" t="s">
        <v>2522</v>
      </c>
      <c r="AI99" s="798" t="s">
        <v>1752</v>
      </c>
      <c r="AJ99" s="794">
        <v>1</v>
      </c>
      <c r="AK99" s="693">
        <v>530817</v>
      </c>
      <c r="AL99" s="693">
        <v>7338888</v>
      </c>
      <c r="AM99" s="796">
        <v>41253</v>
      </c>
    </row>
    <row r="100" spans="34:39">
      <c r="AH100" s="702" t="s">
        <v>2522</v>
      </c>
      <c r="AI100" s="798" t="s">
        <v>1750</v>
      </c>
      <c r="AJ100" s="794">
        <v>2</v>
      </c>
      <c r="AK100" s="693">
        <v>530817</v>
      </c>
      <c r="AL100" s="693">
        <v>7338888</v>
      </c>
      <c r="AM100" s="796">
        <v>41253</v>
      </c>
    </row>
    <row r="101" spans="34:39">
      <c r="AH101" s="702" t="s">
        <v>95</v>
      </c>
      <c r="AI101" s="798" t="s">
        <v>5623</v>
      </c>
      <c r="AJ101" s="794">
        <v>1</v>
      </c>
      <c r="AK101" s="693">
        <v>530817</v>
      </c>
      <c r="AL101" s="693">
        <v>7338888</v>
      </c>
      <c r="AM101" s="796">
        <v>41253</v>
      </c>
    </row>
    <row r="102" spans="34:39">
      <c r="AH102" s="702" t="s">
        <v>95</v>
      </c>
      <c r="AI102" s="798" t="s">
        <v>1806</v>
      </c>
      <c r="AJ102" s="794">
        <v>36</v>
      </c>
      <c r="AK102" s="693">
        <v>530817</v>
      </c>
      <c r="AL102" s="693">
        <v>7338888</v>
      </c>
      <c r="AM102" s="796">
        <v>41253</v>
      </c>
    </row>
    <row r="103" spans="34:39">
      <c r="AH103" s="702" t="s">
        <v>95</v>
      </c>
      <c r="AI103" s="798" t="s">
        <v>5626</v>
      </c>
      <c r="AJ103" s="794">
        <v>6</v>
      </c>
      <c r="AK103" s="693">
        <v>530817</v>
      </c>
      <c r="AL103" s="693">
        <v>7338888</v>
      </c>
      <c r="AM103" s="796">
        <v>41253</v>
      </c>
    </row>
    <row r="104" spans="34:39">
      <c r="AH104" s="702" t="s">
        <v>95</v>
      </c>
      <c r="AI104" s="798" t="s">
        <v>1807</v>
      </c>
      <c r="AJ104" s="794">
        <v>30</v>
      </c>
      <c r="AK104" s="693">
        <v>530817</v>
      </c>
      <c r="AL104" s="693">
        <v>7338888</v>
      </c>
      <c r="AM104" s="796">
        <v>41253</v>
      </c>
    </row>
    <row r="105" spans="34:39">
      <c r="AH105" s="702" t="s">
        <v>1747</v>
      </c>
      <c r="AI105" s="798" t="s">
        <v>5627</v>
      </c>
      <c r="AJ105" s="794">
        <v>2</v>
      </c>
      <c r="AK105" s="693">
        <v>530817</v>
      </c>
      <c r="AL105" s="693">
        <v>7338888</v>
      </c>
      <c r="AM105" s="796">
        <v>41253</v>
      </c>
    </row>
    <row r="106" spans="34:39">
      <c r="AH106" s="702" t="s">
        <v>101</v>
      </c>
      <c r="AI106" s="798" t="s">
        <v>5200</v>
      </c>
      <c r="AJ106" s="794">
        <v>1</v>
      </c>
      <c r="AK106" s="693">
        <v>530817</v>
      </c>
      <c r="AL106" s="693">
        <v>7338888</v>
      </c>
      <c r="AM106" s="796">
        <v>41253</v>
      </c>
    </row>
    <row r="107" spans="34:39">
      <c r="AH107" s="702" t="s">
        <v>101</v>
      </c>
      <c r="AI107" s="798" t="s">
        <v>2534</v>
      </c>
      <c r="AJ107" s="794">
        <v>1</v>
      </c>
      <c r="AK107" s="693">
        <v>530817</v>
      </c>
      <c r="AL107" s="693">
        <v>7338888</v>
      </c>
      <c r="AM107" s="796">
        <v>41253</v>
      </c>
    </row>
    <row r="108" spans="34:39">
      <c r="AH108" s="702" t="s">
        <v>106</v>
      </c>
      <c r="AI108" s="798" t="s">
        <v>5640</v>
      </c>
      <c r="AJ108" s="794">
        <v>2</v>
      </c>
      <c r="AK108" s="693">
        <v>530817</v>
      </c>
      <c r="AL108" s="693">
        <v>7338888</v>
      </c>
      <c r="AM108" s="796">
        <v>41253</v>
      </c>
    </row>
    <row r="109" spans="34:39">
      <c r="AH109" s="702" t="s">
        <v>97</v>
      </c>
      <c r="AI109" s="798" t="s">
        <v>1815</v>
      </c>
      <c r="AJ109" s="794">
        <v>24</v>
      </c>
      <c r="AK109" s="693">
        <v>530817</v>
      </c>
      <c r="AL109" s="693">
        <v>7338888</v>
      </c>
      <c r="AM109" s="796">
        <v>41253</v>
      </c>
    </row>
    <row r="110" spans="34:39">
      <c r="AH110" s="702" t="s">
        <v>97</v>
      </c>
      <c r="AI110" s="798" t="s">
        <v>5629</v>
      </c>
      <c r="AJ110" s="794">
        <v>6</v>
      </c>
      <c r="AK110" s="693">
        <v>530817</v>
      </c>
      <c r="AL110" s="693">
        <v>7338888</v>
      </c>
      <c r="AM110" s="796">
        <v>41253</v>
      </c>
    </row>
    <row r="111" spans="34:39">
      <c r="AH111" s="702" t="s">
        <v>97</v>
      </c>
      <c r="AI111" s="798" t="s">
        <v>1816</v>
      </c>
      <c r="AJ111" s="794">
        <v>42</v>
      </c>
      <c r="AK111" s="693">
        <v>530817</v>
      </c>
      <c r="AL111" s="693">
        <v>7338888</v>
      </c>
      <c r="AM111" s="796">
        <v>41253</v>
      </c>
    </row>
  </sheetData>
  <mergeCells count="7">
    <mergeCell ref="AO1:AQ1"/>
    <mergeCell ref="A1:N1"/>
    <mergeCell ref="P1:V1"/>
    <mergeCell ref="X1:Z1"/>
    <mergeCell ref="AB1:AF1"/>
    <mergeCell ref="AH1:AK1"/>
    <mergeCell ref="AL1:AM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D245"/>
  <sheetViews>
    <sheetView topLeftCell="A76" workbookViewId="0">
      <selection activeCell="B86" sqref="B86"/>
    </sheetView>
  </sheetViews>
  <sheetFormatPr defaultColWidth="9.140625" defaultRowHeight="15"/>
  <cols>
    <col min="1" max="1" width="24.7109375" style="927" customWidth="1"/>
    <col min="2" max="2" width="75.28515625" style="928" bestFit="1" customWidth="1"/>
    <col min="3" max="3" width="8.7109375" style="928" bestFit="1" customWidth="1"/>
    <col min="4" max="5" width="5.5703125" style="928" bestFit="1" customWidth="1"/>
    <col min="6" max="11" width="6.7109375" style="928" bestFit="1" customWidth="1"/>
    <col min="12" max="13" width="5.5703125" style="928" bestFit="1" customWidth="1"/>
    <col min="14" max="14" width="17.42578125" style="928" bestFit="1" customWidth="1"/>
    <col min="15" max="15" width="1.140625" style="922" hidden="1" customWidth="1"/>
    <col min="16" max="16" width="17.28515625" style="163" bestFit="1" customWidth="1"/>
    <col min="17" max="17" width="7.85546875" style="163" customWidth="1"/>
    <col min="18" max="18" width="9.140625" style="163"/>
    <col min="19" max="19" width="22.140625" style="163" bestFit="1" customWidth="1"/>
    <col min="20" max="20" width="6.7109375" style="942" bestFit="1" customWidth="1"/>
    <col min="21" max="21" width="7.85546875" style="942" bestFit="1" customWidth="1"/>
    <col min="22" max="22" width="6.7109375" style="163" customWidth="1"/>
    <col min="23" max="23" width="17.28515625" style="163" bestFit="1" customWidth="1"/>
    <col min="24" max="24" width="16" style="163" bestFit="1" customWidth="1"/>
    <col min="25" max="25" width="15.5703125" style="163" bestFit="1" customWidth="1"/>
    <col min="26" max="16384" width="9.140625" style="163"/>
  </cols>
  <sheetData>
    <row r="1" spans="1:30" ht="16.5" thickBot="1">
      <c r="A1" s="888" t="s">
        <v>0</v>
      </c>
      <c r="B1" s="923" t="s">
        <v>1</v>
      </c>
      <c r="C1" s="923" t="s">
        <v>678</v>
      </c>
      <c r="D1" s="923" t="s">
        <v>257</v>
      </c>
      <c r="E1" s="923" t="s">
        <v>313</v>
      </c>
      <c r="F1" s="923" t="s">
        <v>259</v>
      </c>
      <c r="G1" s="923" t="s">
        <v>197</v>
      </c>
      <c r="H1" s="923" t="s">
        <v>233</v>
      </c>
      <c r="I1" s="923" t="s">
        <v>314</v>
      </c>
      <c r="J1" s="923" t="s">
        <v>315</v>
      </c>
      <c r="K1" s="923" t="s">
        <v>263</v>
      </c>
      <c r="L1" s="923" t="s">
        <v>1498</v>
      </c>
      <c r="M1" s="923" t="s">
        <v>1497</v>
      </c>
      <c r="N1" s="826" t="s">
        <v>5624</v>
      </c>
      <c r="O1" s="838" t="s">
        <v>257</v>
      </c>
      <c r="P1" s="809"/>
      <c r="Q1" s="809"/>
      <c r="R1" s="803"/>
      <c r="S1" s="803"/>
      <c r="V1" s="803"/>
      <c r="W1" s="803"/>
      <c r="X1" s="803"/>
    </row>
    <row r="2" spans="1:30" ht="15.75">
      <c r="A2" s="1047" t="s">
        <v>765</v>
      </c>
      <c r="B2" s="805" t="s">
        <v>6400</v>
      </c>
      <c r="C2" s="804">
        <f>SUM(D2:N2)</f>
        <v>15</v>
      </c>
      <c r="D2" s="914"/>
      <c r="E2" s="914"/>
      <c r="F2" s="914">
        <v>13</v>
      </c>
      <c r="G2" s="914"/>
      <c r="H2" s="914">
        <v>2</v>
      </c>
      <c r="I2" s="914"/>
      <c r="J2" s="914"/>
      <c r="K2" s="914"/>
      <c r="L2" s="914"/>
      <c r="M2" s="914"/>
      <c r="N2" s="804">
        <v>0</v>
      </c>
      <c r="O2" s="806"/>
      <c r="P2" s="809"/>
      <c r="Q2" s="809"/>
      <c r="R2" s="809"/>
      <c r="S2" s="809"/>
      <c r="T2" s="884"/>
      <c r="U2" s="884"/>
      <c r="V2" s="809"/>
    </row>
    <row r="3" spans="1:30" ht="15.75">
      <c r="A3" s="1047"/>
      <c r="B3" s="950" t="s">
        <v>6541</v>
      </c>
      <c r="C3" s="804">
        <f t="shared" ref="C3:C50" si="0">SUM(D3:N3)</f>
        <v>71</v>
      </c>
      <c r="D3" s="914">
        <v>1</v>
      </c>
      <c r="E3" s="914">
        <v>16</v>
      </c>
      <c r="F3" s="914">
        <v>1</v>
      </c>
      <c r="G3" s="914">
        <v>3</v>
      </c>
      <c r="H3" s="914">
        <v>1</v>
      </c>
      <c r="I3" s="914">
        <v>2</v>
      </c>
      <c r="J3" s="914"/>
      <c r="K3" s="914">
        <v>10</v>
      </c>
      <c r="L3" s="914"/>
      <c r="M3" s="914">
        <v>9</v>
      </c>
      <c r="N3" s="804">
        <v>28</v>
      </c>
      <c r="O3" s="837" t="s">
        <v>997</v>
      </c>
      <c r="P3" s="809"/>
      <c r="Q3" s="809"/>
      <c r="R3" s="941"/>
      <c r="S3" s="862"/>
      <c r="T3" s="862"/>
      <c r="V3" s="809"/>
    </row>
    <row r="4" spans="1:30" ht="15.75">
      <c r="A4" s="1047"/>
      <c r="B4" s="938" t="s">
        <v>6399</v>
      </c>
      <c r="C4" s="804">
        <f t="shared" si="0"/>
        <v>271</v>
      </c>
      <c r="D4" s="914"/>
      <c r="E4" s="914">
        <v>13</v>
      </c>
      <c r="F4" s="914">
        <v>23</v>
      </c>
      <c r="G4" s="914">
        <v>2</v>
      </c>
      <c r="H4" s="914">
        <v>45</v>
      </c>
      <c r="I4" s="914">
        <v>11</v>
      </c>
      <c r="J4" s="914">
        <v>53</v>
      </c>
      <c r="K4" s="914">
        <v>15</v>
      </c>
      <c r="L4" s="914">
        <v>2</v>
      </c>
      <c r="M4" s="914">
        <v>20</v>
      </c>
      <c r="N4" s="804">
        <v>87</v>
      </c>
      <c r="O4" s="837"/>
      <c r="P4" s="809"/>
      <c r="Q4" s="809"/>
      <c r="R4" s="812"/>
      <c r="S4" s="884"/>
      <c r="T4" s="884"/>
      <c r="V4" s="809"/>
    </row>
    <row r="5" spans="1:30" ht="15" customHeight="1">
      <c r="A5" s="1047" t="s">
        <v>766</v>
      </c>
      <c r="B5" s="828" t="s">
        <v>5677</v>
      </c>
      <c r="C5" s="804">
        <f t="shared" si="0"/>
        <v>21</v>
      </c>
      <c r="D5" s="914"/>
      <c r="E5" s="914"/>
      <c r="F5" s="914">
        <v>21</v>
      </c>
      <c r="G5" s="914"/>
      <c r="H5" s="914"/>
      <c r="I5" s="914"/>
      <c r="J5" s="914"/>
      <c r="K5" s="914"/>
      <c r="L5" s="914"/>
      <c r="M5" s="914"/>
      <c r="N5" s="804">
        <v>0</v>
      </c>
      <c r="O5" s="837"/>
      <c r="P5" s="803"/>
      <c r="Q5" s="803"/>
      <c r="R5" s="941"/>
      <c r="S5" s="884"/>
      <c r="T5" s="884"/>
      <c r="V5" s="809"/>
    </row>
    <row r="6" spans="1:30" ht="15.75">
      <c r="A6" s="1047"/>
      <c r="B6" s="914" t="s">
        <v>6376</v>
      </c>
      <c r="C6" s="804">
        <f t="shared" si="0"/>
        <v>524</v>
      </c>
      <c r="D6" s="914">
        <v>8</v>
      </c>
      <c r="E6" s="914">
        <v>7</v>
      </c>
      <c r="F6" s="914">
        <v>43</v>
      </c>
      <c r="G6" s="914">
        <v>148</v>
      </c>
      <c r="H6" s="914">
        <v>73</v>
      </c>
      <c r="I6" s="914">
        <v>8</v>
      </c>
      <c r="J6" s="914">
        <v>52</v>
      </c>
      <c r="K6" s="914">
        <v>134</v>
      </c>
      <c r="L6" s="914"/>
      <c r="M6" s="914">
        <v>30</v>
      </c>
      <c r="N6" s="804">
        <v>21</v>
      </c>
      <c r="O6" s="837" t="s">
        <v>997</v>
      </c>
      <c r="P6" s="862"/>
      <c r="Q6" s="804"/>
      <c r="R6" s="941"/>
      <c r="S6" s="884"/>
      <c r="T6" s="884"/>
      <c r="V6" s="809"/>
    </row>
    <row r="7" spans="1:30" ht="15.75">
      <c r="A7" s="1047"/>
      <c r="B7" s="914" t="s">
        <v>5678</v>
      </c>
      <c r="C7" s="804">
        <f t="shared" si="0"/>
        <v>35</v>
      </c>
      <c r="D7" s="914"/>
      <c r="E7" s="914"/>
      <c r="F7" s="914"/>
      <c r="G7" s="914"/>
      <c r="H7" s="914"/>
      <c r="I7" s="914">
        <v>25</v>
      </c>
      <c r="J7" s="914"/>
      <c r="K7" s="914">
        <v>10</v>
      </c>
      <c r="L7" s="914"/>
      <c r="M7" s="914"/>
      <c r="N7" s="804">
        <v>0</v>
      </c>
      <c r="O7" s="837"/>
      <c r="P7" s="809"/>
      <c r="Q7" s="880"/>
      <c r="R7" s="941"/>
      <c r="S7" s="862"/>
      <c r="T7" s="862"/>
      <c r="V7" s="809"/>
      <c r="W7" s="809"/>
      <c r="X7" s="809"/>
    </row>
    <row r="8" spans="1:30" ht="15.75">
      <c r="A8" s="1047"/>
      <c r="B8" s="805" t="s">
        <v>5679</v>
      </c>
      <c r="C8" s="804">
        <f t="shared" si="0"/>
        <v>39</v>
      </c>
      <c r="D8" s="914">
        <v>8</v>
      </c>
      <c r="E8" s="914"/>
      <c r="F8" s="914"/>
      <c r="G8" s="914"/>
      <c r="H8" s="914"/>
      <c r="I8" s="914">
        <v>3</v>
      </c>
      <c r="J8" s="914">
        <v>5</v>
      </c>
      <c r="K8" s="914">
        <v>23</v>
      </c>
      <c r="L8" s="914"/>
      <c r="M8" s="914"/>
      <c r="N8" s="804">
        <v>0</v>
      </c>
      <c r="O8" s="824"/>
      <c r="P8" s="862"/>
      <c r="Q8" s="880"/>
      <c r="R8" s="941"/>
      <c r="S8" s="884"/>
      <c r="T8" s="884"/>
      <c r="V8" s="809"/>
      <c r="W8" s="809"/>
    </row>
    <row r="9" spans="1:30" ht="15.75">
      <c r="A9" s="924" t="s">
        <v>2206</v>
      </c>
      <c r="B9" s="805" t="s">
        <v>6412</v>
      </c>
      <c r="C9" s="804">
        <f t="shared" si="0"/>
        <v>1</v>
      </c>
      <c r="D9" s="914"/>
      <c r="E9" s="914"/>
      <c r="F9" s="914"/>
      <c r="G9" s="914"/>
      <c r="H9" s="914"/>
      <c r="I9" s="914"/>
      <c r="J9" s="914"/>
      <c r="K9" s="914">
        <v>1</v>
      </c>
      <c r="L9" s="914"/>
      <c r="M9" s="914"/>
      <c r="N9" s="804">
        <v>0</v>
      </c>
      <c r="O9" s="824"/>
      <c r="P9" s="862"/>
      <c r="Q9" s="804"/>
      <c r="R9" s="812"/>
      <c r="S9" s="862"/>
      <c r="T9" s="862"/>
      <c r="V9" s="809"/>
      <c r="W9" s="809"/>
    </row>
    <row r="10" spans="1:30" ht="15.75">
      <c r="A10" s="913" t="s">
        <v>2207</v>
      </c>
      <c r="B10" s="805" t="s">
        <v>5680</v>
      </c>
      <c r="C10" s="804">
        <f t="shared" ref="C10:C46" si="1">SUM(D10:N10)</f>
        <v>7</v>
      </c>
      <c r="D10" s="804"/>
      <c r="E10" s="914"/>
      <c r="F10" s="914"/>
      <c r="G10" s="914"/>
      <c r="H10" s="914"/>
      <c r="I10" s="914">
        <v>1</v>
      </c>
      <c r="J10" s="914"/>
      <c r="K10" s="914">
        <v>6</v>
      </c>
      <c r="L10" s="914"/>
      <c r="M10" s="914"/>
      <c r="N10" s="804">
        <v>0</v>
      </c>
      <c r="O10" s="824"/>
      <c r="P10" s="862"/>
      <c r="Q10" s="804"/>
      <c r="R10" s="941"/>
      <c r="S10" s="884"/>
      <c r="T10" s="884"/>
      <c r="V10" s="809"/>
      <c r="W10" s="809"/>
    </row>
    <row r="11" spans="1:30" ht="15.75">
      <c r="A11" s="1047" t="s">
        <v>672</v>
      </c>
      <c r="B11" s="914" t="s">
        <v>5681</v>
      </c>
      <c r="C11" s="804">
        <f t="shared" si="1"/>
        <v>260</v>
      </c>
      <c r="D11" s="914">
        <v>4</v>
      </c>
      <c r="E11" s="914">
        <v>108</v>
      </c>
      <c r="F11" s="914"/>
      <c r="G11" s="914">
        <v>19</v>
      </c>
      <c r="H11" s="914">
        <v>8</v>
      </c>
      <c r="I11" s="914"/>
      <c r="J11" s="914">
        <v>113</v>
      </c>
      <c r="K11" s="914"/>
      <c r="L11" s="914"/>
      <c r="M11" s="914"/>
      <c r="N11" s="804">
        <v>8</v>
      </c>
      <c r="O11" s="837"/>
      <c r="P11" s="862"/>
      <c r="Q11" s="804"/>
      <c r="R11" s="941"/>
      <c r="S11" s="884"/>
      <c r="T11" s="884"/>
      <c r="V11" s="812"/>
      <c r="W11" s="812"/>
      <c r="AA11" s="712"/>
      <c r="AB11" s="712"/>
      <c r="AC11" s="712"/>
      <c r="AD11" s="686"/>
    </row>
    <row r="12" spans="1:30" ht="15.75">
      <c r="A12" s="1047"/>
      <c r="B12" s="940" t="s">
        <v>5682</v>
      </c>
      <c r="C12" s="804">
        <f t="shared" si="1"/>
        <v>3</v>
      </c>
      <c r="D12" s="914"/>
      <c r="E12" s="914"/>
      <c r="F12" s="914"/>
      <c r="G12" s="914"/>
      <c r="H12" s="914"/>
      <c r="I12" s="914">
        <v>3</v>
      </c>
      <c r="J12" s="914"/>
      <c r="K12" s="914"/>
      <c r="L12" s="914"/>
      <c r="M12" s="914"/>
      <c r="N12" s="804">
        <v>0</v>
      </c>
      <c r="O12" s="837"/>
      <c r="P12" s="862"/>
      <c r="Q12" s="880"/>
      <c r="R12" s="941"/>
      <c r="S12" s="884"/>
      <c r="T12" s="884"/>
      <c r="V12" s="812"/>
      <c r="W12" s="812"/>
      <c r="AA12" s="712"/>
      <c r="AB12" s="712"/>
      <c r="AC12" s="712"/>
      <c r="AD12" s="686"/>
    </row>
    <row r="13" spans="1:30" ht="15.75">
      <c r="A13" s="1047"/>
      <c r="B13" s="828" t="s">
        <v>6413</v>
      </c>
      <c r="C13" s="804">
        <f t="shared" si="1"/>
        <v>596</v>
      </c>
      <c r="D13" s="914">
        <v>3</v>
      </c>
      <c r="E13" s="914">
        <v>127</v>
      </c>
      <c r="F13" s="914">
        <v>156</v>
      </c>
      <c r="G13" s="914">
        <v>3</v>
      </c>
      <c r="H13" s="914">
        <v>51</v>
      </c>
      <c r="I13" s="914">
        <v>9</v>
      </c>
      <c r="J13" s="914">
        <v>40</v>
      </c>
      <c r="K13" s="914">
        <v>5</v>
      </c>
      <c r="L13" s="914">
        <v>25</v>
      </c>
      <c r="M13" s="914">
        <v>89</v>
      </c>
      <c r="N13" s="804">
        <v>88</v>
      </c>
      <c r="O13" s="837"/>
      <c r="P13" s="809"/>
      <c r="Q13" s="880"/>
      <c r="R13" s="809"/>
      <c r="S13" s="804"/>
      <c r="T13" s="884"/>
      <c r="U13" s="884"/>
      <c r="V13" s="812"/>
      <c r="W13" s="812"/>
      <c r="AA13" s="712"/>
      <c r="AB13" s="712"/>
      <c r="AC13" s="712"/>
      <c r="AD13" s="686"/>
    </row>
    <row r="14" spans="1:30" ht="15.75">
      <c r="A14" s="1047"/>
      <c r="B14" s="940" t="s">
        <v>5683</v>
      </c>
      <c r="C14" s="804">
        <f t="shared" si="1"/>
        <v>543</v>
      </c>
      <c r="D14" s="914">
        <v>10</v>
      </c>
      <c r="E14" s="914">
        <v>159</v>
      </c>
      <c r="F14" s="914">
        <v>80</v>
      </c>
      <c r="G14" s="914">
        <v>31</v>
      </c>
      <c r="H14" s="914">
        <v>9</v>
      </c>
      <c r="I14" s="914">
        <v>17</v>
      </c>
      <c r="J14" s="914">
        <v>28</v>
      </c>
      <c r="K14" s="914">
        <v>62</v>
      </c>
      <c r="L14" s="914">
        <v>2</v>
      </c>
      <c r="M14" s="914">
        <v>128</v>
      </c>
      <c r="N14" s="804">
        <v>17</v>
      </c>
      <c r="O14" s="837" t="s">
        <v>531</v>
      </c>
      <c r="P14" s="809"/>
      <c r="Q14" s="804"/>
      <c r="R14" s="804"/>
      <c r="S14" s="803"/>
      <c r="T14" s="804"/>
      <c r="U14" s="862"/>
      <c r="V14" s="812"/>
      <c r="W14" s="812"/>
      <c r="AA14" s="712"/>
      <c r="AB14" s="712"/>
      <c r="AC14" s="712"/>
      <c r="AD14" s="686"/>
    </row>
    <row r="15" spans="1:30" ht="15.75">
      <c r="A15" s="1047"/>
      <c r="B15" s="914" t="s">
        <v>5684</v>
      </c>
      <c r="C15" s="804">
        <f t="shared" si="1"/>
        <v>61</v>
      </c>
      <c r="D15" s="914"/>
      <c r="E15" s="914">
        <v>3</v>
      </c>
      <c r="F15" s="914">
        <v>15</v>
      </c>
      <c r="G15" s="914">
        <v>1</v>
      </c>
      <c r="H15" s="914">
        <v>17</v>
      </c>
      <c r="I15" s="914">
        <v>3</v>
      </c>
      <c r="J15" s="914">
        <v>5</v>
      </c>
      <c r="K15" s="914">
        <v>2</v>
      </c>
      <c r="L15" s="914"/>
      <c r="M15" s="914"/>
      <c r="N15" s="804">
        <v>15</v>
      </c>
      <c r="O15" s="837"/>
      <c r="P15" s="862"/>
      <c r="Q15" s="804"/>
      <c r="R15" s="804"/>
      <c r="S15" s="803"/>
      <c r="T15" s="884"/>
      <c r="U15" s="884"/>
      <c r="V15" s="812"/>
      <c r="W15" s="812"/>
      <c r="AA15" s="712"/>
      <c r="AB15" s="712"/>
      <c r="AC15" s="712"/>
      <c r="AD15" s="686"/>
    </row>
    <row r="16" spans="1:30" ht="15.75">
      <c r="A16" s="1047"/>
      <c r="B16" s="940" t="s">
        <v>6384</v>
      </c>
      <c r="C16" s="804">
        <f t="shared" si="1"/>
        <v>4</v>
      </c>
      <c r="D16" s="938"/>
      <c r="E16" s="938"/>
      <c r="F16" s="938">
        <v>4</v>
      </c>
      <c r="G16" s="938"/>
      <c r="H16" s="938"/>
      <c r="I16" s="938"/>
      <c r="J16" s="938"/>
      <c r="K16" s="938"/>
      <c r="L16" s="938"/>
      <c r="M16" s="938"/>
      <c r="N16" s="804">
        <v>0</v>
      </c>
      <c r="O16" s="837"/>
      <c r="P16" s="862"/>
      <c r="Q16" s="880"/>
      <c r="R16" s="804"/>
      <c r="S16" s="803"/>
      <c r="T16" s="804"/>
      <c r="U16" s="862"/>
      <c r="V16" s="175"/>
      <c r="W16" s="175"/>
      <c r="X16" s="175"/>
      <c r="AC16" s="712"/>
      <c r="AD16" s="686"/>
    </row>
    <row r="17" spans="1:30" ht="15.75">
      <c r="A17" s="1047"/>
      <c r="B17" s="828" t="s">
        <v>6441</v>
      </c>
      <c r="C17" s="804">
        <f t="shared" si="1"/>
        <v>1056</v>
      </c>
      <c r="D17" s="914"/>
      <c r="E17" s="914">
        <v>16</v>
      </c>
      <c r="F17" s="914">
        <v>25</v>
      </c>
      <c r="G17" s="914">
        <v>30</v>
      </c>
      <c r="H17" s="914">
        <v>59</v>
      </c>
      <c r="I17" s="914">
        <v>226</v>
      </c>
      <c r="J17" s="914">
        <v>144</v>
      </c>
      <c r="K17" s="914">
        <v>125</v>
      </c>
      <c r="L17" s="914"/>
      <c r="M17" s="914">
        <v>124</v>
      </c>
      <c r="N17" s="804">
        <v>307</v>
      </c>
      <c r="O17" s="837" t="s">
        <v>997</v>
      </c>
      <c r="P17" s="809"/>
      <c r="Q17" s="880"/>
      <c r="R17" s="804"/>
      <c r="S17" s="803"/>
      <c r="T17" s="804"/>
      <c r="U17" s="928"/>
      <c r="V17" s="807"/>
      <c r="W17" s="807"/>
      <c r="X17" s="807"/>
      <c r="Y17" s="686"/>
      <c r="Z17" s="686"/>
      <c r="AA17" s="686"/>
      <c r="AB17" s="686"/>
      <c r="AC17" s="686"/>
      <c r="AD17" s="686"/>
    </row>
    <row r="18" spans="1:30" ht="15.75">
      <c r="A18" s="1047"/>
      <c r="B18" s="940" t="s">
        <v>5685</v>
      </c>
      <c r="C18" s="804">
        <f t="shared" si="1"/>
        <v>19</v>
      </c>
      <c r="D18" s="940"/>
      <c r="E18" s="914"/>
      <c r="F18" s="914"/>
      <c r="G18" s="914"/>
      <c r="H18" s="914">
        <v>16</v>
      </c>
      <c r="I18" s="914"/>
      <c r="J18" s="914"/>
      <c r="K18" s="914">
        <v>1</v>
      </c>
      <c r="L18" s="914">
        <v>2</v>
      </c>
      <c r="M18" s="914"/>
      <c r="N18" s="804">
        <v>0</v>
      </c>
      <c r="O18" s="837"/>
      <c r="P18" s="809"/>
      <c r="Q18" s="880"/>
      <c r="R18" s="804"/>
      <c r="S18" s="803"/>
      <c r="T18" s="884"/>
      <c r="U18" s="862"/>
      <c r="V18" s="807"/>
      <c r="W18" s="807"/>
      <c r="X18" s="941"/>
      <c r="AA18" s="686"/>
      <c r="AB18" s="686"/>
      <c r="AC18" s="686"/>
      <c r="AD18" s="686"/>
    </row>
    <row r="19" spans="1:30" ht="15.75">
      <c r="A19" s="1047"/>
      <c r="B19" s="938" t="s">
        <v>6397</v>
      </c>
      <c r="C19" s="804">
        <f t="shared" si="1"/>
        <v>2143</v>
      </c>
      <c r="D19" s="914"/>
      <c r="E19" s="914"/>
      <c r="F19" s="914"/>
      <c r="G19" s="914"/>
      <c r="H19" s="914"/>
      <c r="I19" s="914"/>
      <c r="J19" s="914"/>
      <c r="K19" s="914"/>
      <c r="L19" s="914"/>
      <c r="M19" s="914"/>
      <c r="N19" s="804">
        <v>2143</v>
      </c>
      <c r="O19" s="837" t="s">
        <v>997</v>
      </c>
      <c r="P19" s="887"/>
      <c r="Q19" s="804"/>
      <c r="R19" s="804"/>
      <c r="S19" s="803"/>
      <c r="T19" s="804"/>
      <c r="U19" s="862"/>
      <c r="V19" s="807"/>
      <c r="W19" s="807"/>
      <c r="X19" s="941"/>
      <c r="AA19" s="686"/>
      <c r="AB19" s="686"/>
      <c r="AC19" s="686"/>
      <c r="AD19" s="686"/>
    </row>
    <row r="20" spans="1:30" ht="15.75">
      <c r="A20" s="1047"/>
      <c r="B20" s="914" t="s">
        <v>5686</v>
      </c>
      <c r="C20" s="804">
        <f t="shared" si="1"/>
        <v>104</v>
      </c>
      <c r="D20" s="914">
        <v>31</v>
      </c>
      <c r="E20" s="914">
        <v>14</v>
      </c>
      <c r="F20" s="914">
        <v>5</v>
      </c>
      <c r="G20" s="914">
        <v>2</v>
      </c>
      <c r="H20" s="914">
        <v>20</v>
      </c>
      <c r="I20" s="914">
        <v>1</v>
      </c>
      <c r="J20" s="914">
        <v>6</v>
      </c>
      <c r="K20" s="914">
        <v>16</v>
      </c>
      <c r="L20" s="914"/>
      <c r="M20" s="914"/>
      <c r="N20" s="804">
        <v>9</v>
      </c>
      <c r="O20" s="837" t="s">
        <v>997</v>
      </c>
      <c r="P20" s="809"/>
      <c r="Q20" s="803"/>
      <c r="R20" s="804"/>
      <c r="S20" s="803"/>
      <c r="T20" s="804"/>
      <c r="V20" s="807"/>
      <c r="W20" s="807"/>
      <c r="X20" s="941"/>
      <c r="AA20" s="686"/>
      <c r="AB20" s="686"/>
      <c r="AC20" s="686"/>
      <c r="AD20" s="686"/>
    </row>
    <row r="21" spans="1:30" ht="15.75">
      <c r="A21" s="1047"/>
      <c r="B21" s="914" t="s">
        <v>5688</v>
      </c>
      <c r="C21" s="804">
        <f t="shared" si="1"/>
        <v>699</v>
      </c>
      <c r="D21" s="914">
        <v>8</v>
      </c>
      <c r="E21" s="914"/>
      <c r="F21" s="914">
        <v>36</v>
      </c>
      <c r="G21" s="914">
        <v>8</v>
      </c>
      <c r="H21" s="914">
        <v>312</v>
      </c>
      <c r="I21" s="914">
        <v>13</v>
      </c>
      <c r="J21" s="914">
        <v>88</v>
      </c>
      <c r="K21" s="914">
        <v>208</v>
      </c>
      <c r="L21" s="914">
        <v>1</v>
      </c>
      <c r="M21" s="914">
        <v>14</v>
      </c>
      <c r="N21" s="804">
        <v>11</v>
      </c>
      <c r="O21" s="837" t="s">
        <v>997</v>
      </c>
      <c r="P21" s="809"/>
      <c r="Q21" s="803"/>
      <c r="R21" s="803"/>
      <c r="S21" s="803"/>
      <c r="T21" s="862"/>
      <c r="X21" s="941"/>
      <c r="AA21" s="686"/>
      <c r="AB21" s="686"/>
      <c r="AC21" s="686"/>
      <c r="AD21" s="686"/>
    </row>
    <row r="22" spans="1:30" ht="15.75">
      <c r="A22" s="1047"/>
      <c r="B22" s="828" t="s">
        <v>6414</v>
      </c>
      <c r="C22" s="804">
        <f t="shared" si="1"/>
        <v>946</v>
      </c>
      <c r="D22" s="914"/>
      <c r="E22" s="914"/>
      <c r="F22" s="914"/>
      <c r="G22" s="914"/>
      <c r="H22" s="914"/>
      <c r="I22" s="914"/>
      <c r="J22" s="914"/>
      <c r="K22" s="914"/>
      <c r="L22" s="914"/>
      <c r="M22" s="914"/>
      <c r="N22" s="804">
        <v>946</v>
      </c>
      <c r="O22" s="837"/>
      <c r="P22" s="809"/>
      <c r="Q22" s="803"/>
      <c r="R22" s="804"/>
      <c r="S22" s="803"/>
      <c r="T22" s="862"/>
      <c r="V22" s="807"/>
      <c r="W22" s="807"/>
      <c r="X22" s="941"/>
      <c r="AA22" s="686"/>
      <c r="AB22" s="686"/>
      <c r="AC22" s="686"/>
      <c r="AD22" s="686"/>
    </row>
    <row r="23" spans="1:30" ht="15.75">
      <c r="A23" s="1047"/>
      <c r="B23" s="940" t="s">
        <v>6415</v>
      </c>
      <c r="C23" s="804">
        <f t="shared" si="1"/>
        <v>526</v>
      </c>
      <c r="D23" s="914">
        <v>33</v>
      </c>
      <c r="E23" s="914">
        <v>100</v>
      </c>
      <c r="F23" s="914">
        <v>9</v>
      </c>
      <c r="G23" s="914">
        <v>39</v>
      </c>
      <c r="H23" s="914">
        <v>33</v>
      </c>
      <c r="I23" s="914">
        <v>1</v>
      </c>
      <c r="J23" s="914">
        <v>1</v>
      </c>
      <c r="K23" s="914"/>
      <c r="L23" s="914"/>
      <c r="M23" s="914">
        <v>310</v>
      </c>
      <c r="N23" s="804">
        <v>0</v>
      </c>
      <c r="O23" s="837" t="s">
        <v>997</v>
      </c>
      <c r="P23" s="809"/>
      <c r="Q23" s="803"/>
      <c r="R23" s="809"/>
      <c r="S23" s="803"/>
      <c r="T23" s="804"/>
      <c r="U23" s="862"/>
      <c r="V23" s="807"/>
      <c r="W23" s="807"/>
      <c r="X23" s="969"/>
      <c r="AA23" s="686"/>
      <c r="AB23" s="686"/>
      <c r="AC23" s="686"/>
      <c r="AD23" s="686"/>
    </row>
    <row r="24" spans="1:30" ht="15.75">
      <c r="A24" s="1047"/>
      <c r="B24" s="940" t="s">
        <v>6403</v>
      </c>
      <c r="C24" s="804">
        <f t="shared" si="1"/>
        <v>16</v>
      </c>
      <c r="D24" s="914"/>
      <c r="E24" s="914"/>
      <c r="F24" s="914"/>
      <c r="G24" s="914"/>
      <c r="H24" s="914">
        <v>7</v>
      </c>
      <c r="I24" s="914"/>
      <c r="J24" s="914">
        <v>9</v>
      </c>
      <c r="K24" s="914"/>
      <c r="L24" s="914"/>
      <c r="M24" s="914"/>
      <c r="N24" s="804">
        <v>0</v>
      </c>
      <c r="O24" s="837" t="s">
        <v>997</v>
      </c>
      <c r="P24" s="809"/>
      <c r="Q24" s="803"/>
      <c r="R24" s="175"/>
      <c r="S24" s="175"/>
      <c r="V24" s="175"/>
      <c r="W24" s="175"/>
      <c r="X24" s="941"/>
    </row>
    <row r="25" spans="1:30" ht="15.75">
      <c r="A25" s="1047"/>
      <c r="B25" s="804" t="s">
        <v>5690</v>
      </c>
      <c r="C25" s="804">
        <f t="shared" si="1"/>
        <v>7</v>
      </c>
      <c r="D25" s="914"/>
      <c r="E25" s="914"/>
      <c r="F25" s="914"/>
      <c r="G25" s="914"/>
      <c r="H25" s="914">
        <v>1</v>
      </c>
      <c r="I25" s="914"/>
      <c r="J25" s="914"/>
      <c r="K25" s="914"/>
      <c r="L25" s="914"/>
      <c r="M25" s="914"/>
      <c r="N25" s="804">
        <v>6</v>
      </c>
      <c r="O25" s="837"/>
      <c r="R25" s="175"/>
      <c r="S25" s="175"/>
      <c r="T25" s="804"/>
      <c r="U25" s="804"/>
      <c r="V25" s="175"/>
      <c r="W25" s="175"/>
      <c r="X25" s="941"/>
    </row>
    <row r="26" spans="1:30" ht="15.75">
      <c r="A26" s="1047"/>
      <c r="B26" s="938" t="s">
        <v>5696</v>
      </c>
      <c r="C26" s="804">
        <f t="shared" si="1"/>
        <v>2</v>
      </c>
      <c r="D26" s="914"/>
      <c r="E26" s="914"/>
      <c r="F26" s="914"/>
      <c r="G26" s="914"/>
      <c r="H26" s="914"/>
      <c r="I26" s="914">
        <v>1</v>
      </c>
      <c r="J26" s="914"/>
      <c r="K26" s="914"/>
      <c r="L26" s="914"/>
      <c r="M26" s="914">
        <v>1</v>
      </c>
      <c r="N26" s="804">
        <v>0</v>
      </c>
      <c r="O26" s="837"/>
      <c r="T26" s="884"/>
      <c r="U26" s="884"/>
      <c r="X26" s="812"/>
    </row>
    <row r="27" spans="1:30" ht="15.75">
      <c r="A27" s="1047"/>
      <c r="B27" s="914" t="s">
        <v>6416</v>
      </c>
      <c r="C27" s="804">
        <f t="shared" si="1"/>
        <v>26</v>
      </c>
      <c r="D27" s="914"/>
      <c r="E27" s="914"/>
      <c r="F27" s="914"/>
      <c r="G27" s="914">
        <v>4</v>
      </c>
      <c r="H27" s="914"/>
      <c r="I27" s="914"/>
      <c r="J27" s="914"/>
      <c r="K27" s="914"/>
      <c r="L27" s="914"/>
      <c r="M27" s="914">
        <v>22</v>
      </c>
      <c r="N27" s="804">
        <v>0</v>
      </c>
      <c r="O27" s="837"/>
      <c r="X27" s="812"/>
    </row>
    <row r="28" spans="1:30" ht="15.75">
      <c r="A28" s="1047"/>
      <c r="B28" s="828" t="s">
        <v>6417</v>
      </c>
      <c r="C28" s="804">
        <f t="shared" si="1"/>
        <v>89</v>
      </c>
      <c r="D28" s="938"/>
      <c r="E28" s="938"/>
      <c r="F28" s="938"/>
      <c r="G28" s="938">
        <v>36</v>
      </c>
      <c r="H28" s="938">
        <v>4</v>
      </c>
      <c r="I28" s="938">
        <v>45</v>
      </c>
      <c r="J28" s="938"/>
      <c r="K28" s="938">
        <v>4</v>
      </c>
      <c r="L28" s="938"/>
      <c r="M28" s="938"/>
      <c r="N28" s="804">
        <v>0</v>
      </c>
      <c r="O28" s="837"/>
      <c r="X28" s="812"/>
    </row>
    <row r="29" spans="1:30" ht="15.75">
      <c r="A29" s="1047"/>
      <c r="B29" s="828" t="s">
        <v>5698</v>
      </c>
      <c r="C29" s="804">
        <f t="shared" si="1"/>
        <v>1</v>
      </c>
      <c r="D29" s="938"/>
      <c r="E29" s="938"/>
      <c r="F29" s="938">
        <v>1</v>
      </c>
      <c r="G29" s="938"/>
      <c r="H29" s="938"/>
      <c r="I29" s="938"/>
      <c r="J29" s="938"/>
      <c r="K29" s="938"/>
      <c r="L29" s="938"/>
      <c r="M29" s="938"/>
      <c r="N29" s="804">
        <v>0</v>
      </c>
      <c r="O29" s="837"/>
      <c r="T29" s="928"/>
      <c r="U29" s="928"/>
      <c r="X29" s="812"/>
    </row>
    <row r="30" spans="1:30" ht="15.75">
      <c r="A30" s="1047"/>
      <c r="B30" s="938" t="s">
        <v>5699</v>
      </c>
      <c r="C30" s="804">
        <f t="shared" si="1"/>
        <v>13411</v>
      </c>
      <c r="D30" s="938">
        <v>43</v>
      </c>
      <c r="E30" s="938">
        <v>844</v>
      </c>
      <c r="F30" s="938">
        <v>526</v>
      </c>
      <c r="G30" s="938">
        <v>1284</v>
      </c>
      <c r="H30" s="938">
        <v>3650</v>
      </c>
      <c r="I30" s="938">
        <v>772</v>
      </c>
      <c r="J30" s="938">
        <v>2390</v>
      </c>
      <c r="K30" s="938">
        <v>3091</v>
      </c>
      <c r="L30" s="938">
        <v>66</v>
      </c>
      <c r="M30" s="938">
        <v>338</v>
      </c>
      <c r="N30" s="804">
        <v>407</v>
      </c>
      <c r="O30" s="837" t="s">
        <v>997</v>
      </c>
      <c r="P30" s="887"/>
      <c r="Q30" s="804"/>
      <c r="T30" s="862"/>
      <c r="U30" s="862"/>
      <c r="X30" s="812"/>
    </row>
    <row r="31" spans="1:30" ht="15.75">
      <c r="A31" s="1047"/>
      <c r="B31" s="938" t="s">
        <v>5700</v>
      </c>
      <c r="C31" s="804">
        <f t="shared" si="1"/>
        <v>299</v>
      </c>
      <c r="D31" s="938">
        <v>1</v>
      </c>
      <c r="E31" s="938"/>
      <c r="F31" s="938"/>
      <c r="G31" s="938"/>
      <c r="H31" s="938">
        <v>70</v>
      </c>
      <c r="I31" s="938">
        <v>1</v>
      </c>
      <c r="J31" s="938"/>
      <c r="K31" s="938">
        <v>227</v>
      </c>
      <c r="L31" s="938"/>
      <c r="M31" s="938"/>
      <c r="N31" s="804">
        <v>0</v>
      </c>
      <c r="O31" s="837"/>
      <c r="P31" s="887"/>
      <c r="Q31" s="175"/>
      <c r="T31" s="804"/>
      <c r="U31" s="804"/>
    </row>
    <row r="32" spans="1:30" ht="15.75">
      <c r="A32" s="1047"/>
      <c r="B32" s="940" t="s">
        <v>6418</v>
      </c>
      <c r="C32" s="804">
        <f t="shared" si="1"/>
        <v>4246</v>
      </c>
      <c r="D32" s="938">
        <v>3</v>
      </c>
      <c r="E32" s="938">
        <v>203</v>
      </c>
      <c r="F32" s="938">
        <v>182</v>
      </c>
      <c r="G32" s="938">
        <v>133</v>
      </c>
      <c r="H32" s="938">
        <v>782</v>
      </c>
      <c r="I32" s="938">
        <v>563</v>
      </c>
      <c r="J32" s="938">
        <v>132</v>
      </c>
      <c r="K32" s="938">
        <v>886</v>
      </c>
      <c r="L32" s="938">
        <v>6</v>
      </c>
      <c r="M32" s="938">
        <v>172</v>
      </c>
      <c r="N32" s="804">
        <v>1184</v>
      </c>
      <c r="O32" s="837"/>
      <c r="P32" s="887"/>
      <c r="Q32" s="175"/>
      <c r="T32" s="944"/>
      <c r="U32" s="944"/>
    </row>
    <row r="33" spans="1:30" ht="15.75">
      <c r="A33" s="1047"/>
      <c r="B33" s="925" t="s">
        <v>6401</v>
      </c>
      <c r="C33" s="804">
        <f t="shared" si="1"/>
        <v>2</v>
      </c>
      <c r="D33" s="938"/>
      <c r="E33" s="938"/>
      <c r="F33" s="938"/>
      <c r="G33" s="938"/>
      <c r="H33" s="938"/>
      <c r="I33" s="938"/>
      <c r="J33" s="938"/>
      <c r="K33" s="938">
        <v>2</v>
      </c>
      <c r="L33" s="938"/>
      <c r="M33" s="938"/>
      <c r="N33" s="804">
        <v>0</v>
      </c>
      <c r="O33" s="837" t="s">
        <v>997</v>
      </c>
      <c r="P33" s="887"/>
      <c r="Q33" s="175"/>
      <c r="T33" s="862"/>
      <c r="U33" s="862"/>
    </row>
    <row r="34" spans="1:30" ht="15.75">
      <c r="A34" s="1047"/>
      <c r="B34" s="940" t="s">
        <v>6402</v>
      </c>
      <c r="C34" s="804">
        <f t="shared" si="1"/>
        <v>1476</v>
      </c>
      <c r="D34" s="938">
        <v>150</v>
      </c>
      <c r="E34" s="938">
        <v>68</v>
      </c>
      <c r="F34" s="938">
        <v>146</v>
      </c>
      <c r="G34" s="938">
        <v>79</v>
      </c>
      <c r="H34" s="938">
        <v>61</v>
      </c>
      <c r="I34" s="938">
        <v>74</v>
      </c>
      <c r="J34" s="938">
        <v>119</v>
      </c>
      <c r="K34" s="938">
        <v>672</v>
      </c>
      <c r="L34" s="938">
        <v>80</v>
      </c>
      <c r="M34" s="938"/>
      <c r="N34" s="804">
        <v>27</v>
      </c>
      <c r="O34" s="837" t="s">
        <v>997</v>
      </c>
      <c r="P34" s="862"/>
      <c r="Q34" s="175"/>
    </row>
    <row r="35" spans="1:30" ht="15.75">
      <c r="A35" s="1047"/>
      <c r="B35" s="805" t="s">
        <v>5703</v>
      </c>
      <c r="C35" s="804">
        <f t="shared" si="1"/>
        <v>156</v>
      </c>
      <c r="D35" s="938">
        <v>5</v>
      </c>
      <c r="E35" s="938">
        <v>6</v>
      </c>
      <c r="F35" s="938">
        <v>24</v>
      </c>
      <c r="G35" s="938">
        <v>14</v>
      </c>
      <c r="H35" s="938">
        <v>17</v>
      </c>
      <c r="I35" s="938"/>
      <c r="J35" s="938">
        <v>3</v>
      </c>
      <c r="K35" s="938">
        <v>86</v>
      </c>
      <c r="L35" s="938"/>
      <c r="M35" s="938">
        <v>1</v>
      </c>
      <c r="N35" s="804">
        <v>0</v>
      </c>
      <c r="O35" s="837"/>
      <c r="P35" s="809"/>
      <c r="Q35" s="175"/>
      <c r="T35" s="862"/>
      <c r="U35" s="862"/>
    </row>
    <row r="36" spans="1:30" ht="15.75">
      <c r="A36" s="1047"/>
      <c r="B36" s="805" t="s">
        <v>5705</v>
      </c>
      <c r="C36" s="804">
        <f t="shared" si="1"/>
        <v>10</v>
      </c>
      <c r="D36" s="914"/>
      <c r="E36" s="914">
        <v>6</v>
      </c>
      <c r="F36" s="914"/>
      <c r="G36" s="914"/>
      <c r="H36" s="914"/>
      <c r="I36" s="914"/>
      <c r="J36" s="914"/>
      <c r="K36" s="914">
        <v>2</v>
      </c>
      <c r="L36" s="914">
        <v>2</v>
      </c>
      <c r="M36" s="914"/>
      <c r="N36" s="804">
        <v>0</v>
      </c>
      <c r="O36" s="837"/>
      <c r="P36" s="809"/>
      <c r="Q36" s="175"/>
      <c r="T36" s="884"/>
      <c r="U36" s="884"/>
    </row>
    <row r="37" spans="1:30" ht="15.75">
      <c r="A37" s="1047" t="s">
        <v>677</v>
      </c>
      <c r="B37" s="914" t="s">
        <v>5707</v>
      </c>
      <c r="C37" s="804">
        <f t="shared" si="1"/>
        <v>88</v>
      </c>
      <c r="D37" s="914"/>
      <c r="E37" s="914">
        <v>25</v>
      </c>
      <c r="F37" s="914">
        <v>34</v>
      </c>
      <c r="G37" s="914">
        <v>3</v>
      </c>
      <c r="H37" s="914">
        <v>2</v>
      </c>
      <c r="I37" s="914"/>
      <c r="J37" s="914">
        <v>3</v>
      </c>
      <c r="K37" s="914">
        <v>4</v>
      </c>
      <c r="L37" s="914">
        <v>13</v>
      </c>
      <c r="M37" s="914"/>
      <c r="N37" s="804">
        <v>4</v>
      </c>
      <c r="O37" s="837"/>
      <c r="P37" s="887"/>
      <c r="Q37" s="807"/>
      <c r="R37" s="811"/>
      <c r="S37" s="810"/>
      <c r="V37" s="810"/>
      <c r="W37" s="810"/>
      <c r="X37" s="810"/>
      <c r="Y37" s="686"/>
      <c r="Z37" s="686"/>
      <c r="AA37" s="686"/>
      <c r="AB37" s="686"/>
      <c r="AC37" s="686"/>
      <c r="AD37" s="686"/>
    </row>
    <row r="38" spans="1:30" ht="15.75">
      <c r="A38" s="1047"/>
      <c r="B38" s="914" t="s">
        <v>5708</v>
      </c>
      <c r="C38" s="804">
        <f t="shared" si="1"/>
        <v>185</v>
      </c>
      <c r="D38" s="914">
        <v>11</v>
      </c>
      <c r="E38" s="914">
        <v>4</v>
      </c>
      <c r="F38" s="914">
        <v>33</v>
      </c>
      <c r="G38" s="914">
        <v>4</v>
      </c>
      <c r="H38" s="914"/>
      <c r="I38" s="914">
        <v>38</v>
      </c>
      <c r="J38" s="914">
        <v>8</v>
      </c>
      <c r="K38" s="914">
        <v>85</v>
      </c>
      <c r="L38" s="914"/>
      <c r="M38" s="914">
        <v>1</v>
      </c>
      <c r="N38" s="804">
        <v>1</v>
      </c>
      <c r="O38" s="837"/>
      <c r="P38" s="887"/>
      <c r="Q38" s="807"/>
      <c r="R38" s="811"/>
      <c r="S38" s="810"/>
      <c r="T38" s="880"/>
      <c r="U38" s="880"/>
      <c r="V38" s="810"/>
      <c r="W38" s="810"/>
      <c r="X38" s="810"/>
      <c r="Y38" s="686"/>
      <c r="Z38" s="686"/>
      <c r="AA38" s="686"/>
      <c r="AB38" s="686"/>
      <c r="AC38" s="686"/>
      <c r="AD38" s="686"/>
    </row>
    <row r="39" spans="1:30" ht="15.75">
      <c r="A39" s="1047"/>
      <c r="B39" s="914" t="s">
        <v>5709</v>
      </c>
      <c r="C39" s="804">
        <f t="shared" si="1"/>
        <v>2216</v>
      </c>
      <c r="D39" s="914">
        <v>15</v>
      </c>
      <c r="E39" s="914">
        <v>194</v>
      </c>
      <c r="F39" s="914">
        <v>49</v>
      </c>
      <c r="G39" s="914">
        <v>302</v>
      </c>
      <c r="H39" s="914">
        <v>376</v>
      </c>
      <c r="I39" s="914">
        <v>134</v>
      </c>
      <c r="J39" s="914">
        <v>153</v>
      </c>
      <c r="K39" s="914">
        <v>532</v>
      </c>
      <c r="L39" s="914"/>
      <c r="M39" s="914">
        <v>291</v>
      </c>
      <c r="N39" s="804">
        <v>170</v>
      </c>
      <c r="O39" s="837" t="s">
        <v>997</v>
      </c>
      <c r="P39" s="887"/>
      <c r="Q39" s="807"/>
      <c r="R39" s="811"/>
      <c r="S39" s="810"/>
      <c r="V39" s="810"/>
      <c r="W39" s="810"/>
      <c r="X39" s="810"/>
      <c r="Y39" s="686"/>
      <c r="Z39" s="686"/>
      <c r="AA39" s="686"/>
      <c r="AB39" s="686"/>
      <c r="AC39" s="686"/>
      <c r="AD39" s="686"/>
    </row>
    <row r="40" spans="1:30" ht="15.75">
      <c r="A40" s="1047"/>
      <c r="B40" s="914" t="s">
        <v>5710</v>
      </c>
      <c r="C40" s="804">
        <f t="shared" si="1"/>
        <v>477</v>
      </c>
      <c r="D40" s="914">
        <v>1</v>
      </c>
      <c r="E40" s="914">
        <v>9</v>
      </c>
      <c r="F40" s="914">
        <v>12</v>
      </c>
      <c r="G40" s="914">
        <v>14</v>
      </c>
      <c r="H40" s="914">
        <v>38</v>
      </c>
      <c r="I40" s="914">
        <v>59</v>
      </c>
      <c r="J40" s="914">
        <v>118</v>
      </c>
      <c r="K40" s="914">
        <v>214</v>
      </c>
      <c r="L40" s="914"/>
      <c r="M40" s="914">
        <v>12</v>
      </c>
      <c r="N40" s="804">
        <v>0</v>
      </c>
      <c r="O40" s="837"/>
      <c r="P40" s="887"/>
      <c r="Q40" s="807"/>
      <c r="R40" s="811"/>
      <c r="S40" s="810"/>
      <c r="T40" s="928"/>
      <c r="U40" s="928"/>
      <c r="V40" s="810"/>
      <c r="W40" s="810"/>
      <c r="X40" s="810"/>
      <c r="Y40" s="686"/>
      <c r="Z40" s="686"/>
      <c r="AA40" s="686"/>
      <c r="AB40" s="686"/>
      <c r="AC40" s="686"/>
      <c r="AD40" s="686"/>
    </row>
    <row r="41" spans="1:30" ht="15.75">
      <c r="A41" s="1047"/>
      <c r="B41" s="828" t="s">
        <v>6059</v>
      </c>
      <c r="C41" s="804">
        <f t="shared" si="1"/>
        <v>57</v>
      </c>
      <c r="D41" s="914"/>
      <c r="E41" s="914">
        <v>5</v>
      </c>
      <c r="F41" s="914"/>
      <c r="G41" s="914"/>
      <c r="H41" s="914">
        <v>3</v>
      </c>
      <c r="I41" s="914">
        <v>1</v>
      </c>
      <c r="J41" s="914">
        <v>3</v>
      </c>
      <c r="K41" s="914">
        <v>2</v>
      </c>
      <c r="L41" s="914"/>
      <c r="M41" s="914">
        <v>41</v>
      </c>
      <c r="N41" s="804">
        <v>2</v>
      </c>
      <c r="O41" s="837" t="s">
        <v>997</v>
      </c>
      <c r="P41" s="887"/>
      <c r="Q41" s="807"/>
      <c r="R41" s="811"/>
      <c r="S41" s="810"/>
      <c r="T41" s="884"/>
      <c r="U41" s="884"/>
      <c r="V41" s="810"/>
      <c r="W41" s="810"/>
      <c r="X41" s="810"/>
      <c r="Y41" s="686"/>
      <c r="Z41" s="686"/>
      <c r="AA41" s="686"/>
      <c r="AB41" s="686"/>
      <c r="AC41" s="686"/>
      <c r="AD41" s="686"/>
    </row>
    <row r="42" spans="1:30" ht="15.75">
      <c r="A42" s="1047"/>
      <c r="B42" s="828" t="s">
        <v>6419</v>
      </c>
      <c r="C42" s="804">
        <f t="shared" si="1"/>
        <v>3761</v>
      </c>
      <c r="D42" s="914">
        <v>38</v>
      </c>
      <c r="E42" s="914">
        <v>48</v>
      </c>
      <c r="F42" s="914">
        <v>213</v>
      </c>
      <c r="G42" s="914">
        <v>483</v>
      </c>
      <c r="H42" s="914">
        <v>595</v>
      </c>
      <c r="I42" s="914">
        <v>563</v>
      </c>
      <c r="J42" s="914">
        <v>549</v>
      </c>
      <c r="K42" s="914">
        <v>647</v>
      </c>
      <c r="L42" s="914"/>
      <c r="M42" s="914">
        <v>111</v>
      </c>
      <c r="N42" s="804">
        <v>514</v>
      </c>
      <c r="O42" s="837" t="s">
        <v>997</v>
      </c>
      <c r="P42" s="887"/>
      <c r="Q42" s="807"/>
      <c r="R42" s="811"/>
      <c r="S42" s="810"/>
      <c r="V42" s="810"/>
      <c r="W42" s="810"/>
      <c r="X42" s="810"/>
      <c r="Y42" s="686"/>
      <c r="Z42" s="686"/>
      <c r="AA42" s="686"/>
      <c r="AB42" s="686"/>
      <c r="AC42" s="686"/>
      <c r="AD42" s="686"/>
    </row>
    <row r="43" spans="1:30" ht="15.75">
      <c r="A43" s="1047"/>
      <c r="B43" s="914" t="s">
        <v>5711</v>
      </c>
      <c r="C43" s="804">
        <f t="shared" si="1"/>
        <v>1</v>
      </c>
      <c r="D43" s="914"/>
      <c r="E43" s="914"/>
      <c r="F43" s="914"/>
      <c r="G43" s="914"/>
      <c r="H43" s="914">
        <v>1</v>
      </c>
      <c r="I43" s="914"/>
      <c r="J43" s="914"/>
      <c r="K43" s="914"/>
      <c r="L43" s="914"/>
      <c r="M43" s="914"/>
      <c r="N43" s="804">
        <v>0</v>
      </c>
      <c r="O43" s="837"/>
      <c r="P43" s="887"/>
      <c r="Q43" s="809"/>
      <c r="R43" s="803"/>
      <c r="S43" s="803"/>
      <c r="T43" s="804"/>
      <c r="U43" s="804"/>
      <c r="V43" s="803"/>
      <c r="W43" s="803"/>
      <c r="X43" s="803"/>
    </row>
    <row r="44" spans="1:30" ht="15.75">
      <c r="A44" s="1047"/>
      <c r="B44" s="828" t="s">
        <v>5712</v>
      </c>
      <c r="C44" s="804">
        <f t="shared" si="1"/>
        <v>350</v>
      </c>
      <c r="D44" s="914"/>
      <c r="E44" s="914">
        <v>11</v>
      </c>
      <c r="F44" s="914">
        <v>29</v>
      </c>
      <c r="G44" s="914">
        <v>11</v>
      </c>
      <c r="H44" s="914">
        <v>47</v>
      </c>
      <c r="I44" s="914">
        <v>50</v>
      </c>
      <c r="J44" s="914">
        <v>22</v>
      </c>
      <c r="K44" s="914">
        <v>51</v>
      </c>
      <c r="L44" s="914"/>
      <c r="M44" s="914">
        <v>109</v>
      </c>
      <c r="N44" s="804">
        <v>20</v>
      </c>
      <c r="O44" s="837" t="s">
        <v>997</v>
      </c>
      <c r="P44" s="887"/>
      <c r="Q44" s="175"/>
    </row>
    <row r="45" spans="1:30" ht="15.75">
      <c r="A45" s="1047"/>
      <c r="B45" s="828" t="s">
        <v>6420</v>
      </c>
      <c r="C45" s="804">
        <f t="shared" si="1"/>
        <v>3257</v>
      </c>
      <c r="D45" s="914">
        <v>10</v>
      </c>
      <c r="E45" s="914">
        <v>32</v>
      </c>
      <c r="F45" s="914">
        <v>81</v>
      </c>
      <c r="G45" s="914">
        <v>368</v>
      </c>
      <c r="H45" s="914">
        <v>732</v>
      </c>
      <c r="I45" s="914">
        <v>806</v>
      </c>
      <c r="J45" s="914">
        <v>359</v>
      </c>
      <c r="K45" s="914">
        <v>538</v>
      </c>
      <c r="L45" s="914">
        <v>11</v>
      </c>
      <c r="M45" s="914">
        <v>146</v>
      </c>
      <c r="N45" s="804">
        <v>174</v>
      </c>
      <c r="O45" s="837"/>
      <c r="P45" s="809"/>
      <c r="Q45" s="175"/>
      <c r="T45" s="862"/>
      <c r="U45" s="862"/>
    </row>
    <row r="46" spans="1:30" ht="15.75">
      <c r="A46" s="1047"/>
      <c r="B46" s="938" t="s">
        <v>5713</v>
      </c>
      <c r="C46" s="804">
        <f t="shared" si="1"/>
        <v>1328</v>
      </c>
      <c r="D46" s="938">
        <v>4</v>
      </c>
      <c r="E46" s="938">
        <v>2</v>
      </c>
      <c r="F46" s="938">
        <v>25</v>
      </c>
      <c r="G46" s="938">
        <v>197</v>
      </c>
      <c r="H46" s="938">
        <v>54</v>
      </c>
      <c r="I46" s="938">
        <v>107</v>
      </c>
      <c r="J46" s="938">
        <v>128</v>
      </c>
      <c r="K46" s="938">
        <v>130</v>
      </c>
      <c r="L46" s="938"/>
      <c r="M46" s="938">
        <v>8</v>
      </c>
      <c r="N46" s="804">
        <v>673</v>
      </c>
      <c r="O46" s="837" t="s">
        <v>997</v>
      </c>
      <c r="P46" s="809"/>
      <c r="Q46" s="175"/>
    </row>
    <row r="47" spans="1:30" ht="15.75">
      <c r="A47" s="913" t="s">
        <v>767</v>
      </c>
      <c r="B47" s="805" t="s">
        <v>6542</v>
      </c>
      <c r="C47" s="804">
        <f t="shared" si="0"/>
        <v>38</v>
      </c>
      <c r="D47" s="804"/>
      <c r="E47" s="914"/>
      <c r="F47" s="914"/>
      <c r="G47" s="914"/>
      <c r="H47" s="914"/>
      <c r="I47" s="914"/>
      <c r="J47" s="914"/>
      <c r="K47" s="914">
        <v>26</v>
      </c>
      <c r="L47" s="914"/>
      <c r="M47" s="914">
        <v>12</v>
      </c>
      <c r="N47" s="804">
        <v>0</v>
      </c>
      <c r="O47" s="824"/>
      <c r="P47" s="809"/>
      <c r="Q47" s="175"/>
    </row>
    <row r="48" spans="1:30" ht="15.75">
      <c r="A48" s="924" t="s">
        <v>768</v>
      </c>
      <c r="B48" s="914" t="s">
        <v>5714</v>
      </c>
      <c r="C48" s="804">
        <f t="shared" si="0"/>
        <v>693</v>
      </c>
      <c r="D48" s="914">
        <v>87</v>
      </c>
      <c r="E48" s="914">
        <v>86</v>
      </c>
      <c r="F48" s="914">
        <v>107</v>
      </c>
      <c r="G48" s="914">
        <v>11</v>
      </c>
      <c r="H48" s="914">
        <v>68</v>
      </c>
      <c r="I48" s="914">
        <v>100</v>
      </c>
      <c r="J48" s="914">
        <v>95</v>
      </c>
      <c r="K48" s="914">
        <v>106</v>
      </c>
      <c r="L48" s="914">
        <v>10</v>
      </c>
      <c r="M48" s="914">
        <v>16</v>
      </c>
      <c r="N48" s="804">
        <v>7</v>
      </c>
      <c r="O48" s="837" t="s">
        <v>997</v>
      </c>
      <c r="P48" s="809"/>
      <c r="Q48" s="807"/>
      <c r="R48" s="811"/>
      <c r="S48" s="810"/>
      <c r="T48" s="804"/>
      <c r="U48" s="804"/>
      <c r="V48" s="810"/>
      <c r="W48" s="810"/>
      <c r="X48" s="810"/>
      <c r="Y48" s="686"/>
      <c r="Z48" s="686"/>
      <c r="AA48" s="686"/>
      <c r="AB48" s="686"/>
      <c r="AC48" s="686"/>
      <c r="AD48" s="686"/>
    </row>
    <row r="49" spans="1:30" ht="15.75">
      <c r="A49" s="1047" t="s">
        <v>675</v>
      </c>
      <c r="B49" s="828" t="s">
        <v>5717</v>
      </c>
      <c r="C49" s="804">
        <f t="shared" si="0"/>
        <v>14</v>
      </c>
      <c r="D49" s="914"/>
      <c r="E49" s="914"/>
      <c r="F49" s="914"/>
      <c r="G49" s="914"/>
      <c r="H49" s="914"/>
      <c r="I49" s="914"/>
      <c r="J49" s="914"/>
      <c r="K49" s="914">
        <v>14</v>
      </c>
      <c r="L49" s="914"/>
      <c r="M49" s="914"/>
      <c r="N49" s="804">
        <v>0</v>
      </c>
      <c r="O49" s="837"/>
      <c r="P49" s="809"/>
      <c r="R49" s="811"/>
      <c r="S49" s="810"/>
      <c r="T49" s="944"/>
      <c r="U49" s="944"/>
      <c r="V49" s="810"/>
      <c r="W49" s="810"/>
      <c r="X49" s="810"/>
      <c r="Y49" s="686"/>
      <c r="Z49" s="686"/>
      <c r="AA49" s="686"/>
      <c r="AB49" s="686"/>
      <c r="AC49" s="686"/>
      <c r="AD49" s="686"/>
    </row>
    <row r="50" spans="1:30" ht="15.75">
      <c r="A50" s="1047"/>
      <c r="B50" s="914" t="s">
        <v>6377</v>
      </c>
      <c r="C50" s="804">
        <f t="shared" si="0"/>
        <v>919</v>
      </c>
      <c r="D50" s="914">
        <v>5</v>
      </c>
      <c r="E50" s="914"/>
      <c r="F50" s="914">
        <v>2</v>
      </c>
      <c r="G50" s="914">
        <v>3</v>
      </c>
      <c r="H50" s="914">
        <v>155</v>
      </c>
      <c r="I50" s="914">
        <v>86</v>
      </c>
      <c r="J50" s="914">
        <v>36</v>
      </c>
      <c r="K50" s="914">
        <v>611</v>
      </c>
      <c r="L50" s="914">
        <v>3</v>
      </c>
      <c r="M50" s="914"/>
      <c r="N50" s="804">
        <v>18</v>
      </c>
      <c r="O50" s="837"/>
      <c r="P50" s="809"/>
      <c r="T50" s="880"/>
      <c r="U50" s="880"/>
    </row>
    <row r="51" spans="1:30" ht="15.75">
      <c r="A51" s="1047"/>
      <c r="B51" s="914" t="s">
        <v>5718</v>
      </c>
      <c r="C51" s="804">
        <f t="shared" ref="C51:C82" si="2">SUM(D51:N51)</f>
        <v>2329</v>
      </c>
      <c r="D51" s="914">
        <v>43</v>
      </c>
      <c r="E51" s="914">
        <v>58</v>
      </c>
      <c r="F51" s="914">
        <v>443</v>
      </c>
      <c r="G51" s="914">
        <v>202</v>
      </c>
      <c r="H51" s="914">
        <v>195</v>
      </c>
      <c r="I51" s="914">
        <v>83</v>
      </c>
      <c r="J51" s="914">
        <v>580</v>
      </c>
      <c r="K51" s="914">
        <v>699</v>
      </c>
      <c r="L51" s="914"/>
      <c r="M51" s="914"/>
      <c r="N51" s="804">
        <v>26</v>
      </c>
      <c r="O51" s="837"/>
      <c r="P51" s="887"/>
      <c r="R51" s="811"/>
      <c r="S51" s="810"/>
      <c r="T51" s="862"/>
      <c r="U51" s="862"/>
      <c r="V51" s="810"/>
      <c r="W51" s="810"/>
      <c r="X51" s="810"/>
      <c r="Y51" s="686"/>
      <c r="Z51" s="686"/>
      <c r="AA51" s="686"/>
      <c r="AB51" s="686"/>
      <c r="AC51" s="686"/>
      <c r="AD51" s="686"/>
    </row>
    <row r="52" spans="1:30" ht="15.75">
      <c r="A52" s="1047"/>
      <c r="B52" s="828" t="s">
        <v>5722</v>
      </c>
      <c r="C52" s="804">
        <f t="shared" si="2"/>
        <v>4514</v>
      </c>
      <c r="D52" s="914">
        <v>121</v>
      </c>
      <c r="E52" s="914">
        <v>1813</v>
      </c>
      <c r="F52" s="914">
        <v>387</v>
      </c>
      <c r="G52" s="914">
        <v>184</v>
      </c>
      <c r="H52" s="914">
        <v>511</v>
      </c>
      <c r="I52" s="914">
        <v>208</v>
      </c>
      <c r="J52" s="914"/>
      <c r="K52" s="914">
        <v>109</v>
      </c>
      <c r="L52" s="914">
        <v>32</v>
      </c>
      <c r="M52" s="914">
        <v>1149</v>
      </c>
      <c r="N52" s="804">
        <v>0</v>
      </c>
      <c r="O52" s="837"/>
      <c r="P52" s="887"/>
      <c r="R52" s="811"/>
      <c r="S52" s="810"/>
      <c r="T52" s="928"/>
      <c r="U52" s="928"/>
      <c r="V52" s="810"/>
      <c r="W52" s="810"/>
      <c r="X52" s="810"/>
      <c r="Y52" s="686"/>
      <c r="Z52" s="686"/>
      <c r="AA52" s="686"/>
      <c r="AB52" s="686"/>
      <c r="AC52" s="686"/>
      <c r="AD52" s="686"/>
    </row>
    <row r="53" spans="1:30" ht="15.75">
      <c r="A53" s="1047"/>
      <c r="B53" s="828" t="s">
        <v>6378</v>
      </c>
      <c r="C53" s="804">
        <f t="shared" si="2"/>
        <v>14098</v>
      </c>
      <c r="D53" s="914">
        <v>38</v>
      </c>
      <c r="E53" s="914">
        <v>226</v>
      </c>
      <c r="F53" s="914">
        <v>814</v>
      </c>
      <c r="G53" s="914">
        <v>2904</v>
      </c>
      <c r="H53" s="914">
        <v>188</v>
      </c>
      <c r="I53" s="914">
        <v>1334</v>
      </c>
      <c r="J53" s="914">
        <v>931</v>
      </c>
      <c r="K53" s="914">
        <v>4857</v>
      </c>
      <c r="L53" s="914"/>
      <c r="M53" s="914">
        <v>189</v>
      </c>
      <c r="N53" s="804">
        <v>2617</v>
      </c>
      <c r="O53" s="837"/>
      <c r="P53" s="887"/>
      <c r="R53" s="811"/>
      <c r="S53" s="810"/>
      <c r="T53" s="862"/>
      <c r="U53" s="862"/>
      <c r="V53" s="810"/>
      <c r="W53" s="810"/>
      <c r="X53" s="810"/>
      <c r="Y53" s="686"/>
      <c r="Z53" s="686"/>
      <c r="AA53" s="686"/>
      <c r="AB53" s="686"/>
      <c r="AC53" s="686"/>
      <c r="AD53" s="686"/>
    </row>
    <row r="54" spans="1:30" ht="15.75">
      <c r="A54" s="1047"/>
      <c r="B54" s="940" t="s">
        <v>5723</v>
      </c>
      <c r="C54" s="804">
        <f t="shared" si="2"/>
        <v>248</v>
      </c>
      <c r="D54" s="914"/>
      <c r="E54" s="914"/>
      <c r="F54" s="914"/>
      <c r="G54" s="914"/>
      <c r="H54" s="914"/>
      <c r="I54" s="914"/>
      <c r="J54" s="914"/>
      <c r="K54" s="914">
        <v>174</v>
      </c>
      <c r="L54" s="914"/>
      <c r="M54" s="914"/>
      <c r="N54" s="804">
        <v>74</v>
      </c>
      <c r="O54" s="837" t="s">
        <v>997</v>
      </c>
      <c r="P54" s="887"/>
      <c r="Q54" s="807"/>
      <c r="R54" s="811"/>
      <c r="S54" s="810"/>
      <c r="V54" s="810"/>
      <c r="W54" s="810"/>
      <c r="X54" s="810"/>
      <c r="Y54" s="686"/>
      <c r="Z54" s="686"/>
      <c r="AA54" s="686"/>
      <c r="AB54" s="686"/>
      <c r="AC54" s="686"/>
      <c r="AD54" s="686"/>
    </row>
    <row r="55" spans="1:30" ht="15.75">
      <c r="A55" s="1047"/>
      <c r="B55" s="914" t="s">
        <v>5724</v>
      </c>
      <c r="C55" s="804">
        <f t="shared" si="2"/>
        <v>4180</v>
      </c>
      <c r="D55" s="914">
        <v>47</v>
      </c>
      <c r="E55" s="914">
        <v>197</v>
      </c>
      <c r="F55" s="914">
        <v>329</v>
      </c>
      <c r="G55" s="914">
        <v>283</v>
      </c>
      <c r="H55" s="914">
        <v>715</v>
      </c>
      <c r="I55" s="914">
        <v>410</v>
      </c>
      <c r="J55" s="914">
        <v>524</v>
      </c>
      <c r="K55" s="914">
        <v>814</v>
      </c>
      <c r="L55" s="914">
        <v>42</v>
      </c>
      <c r="M55" s="914">
        <v>231</v>
      </c>
      <c r="N55" s="804">
        <v>588</v>
      </c>
      <c r="O55" s="837"/>
      <c r="P55" s="887"/>
      <c r="Q55" s="807"/>
      <c r="R55" s="811"/>
      <c r="S55" s="810"/>
      <c r="T55" s="862"/>
      <c r="U55" s="862"/>
      <c r="V55" s="810"/>
      <c r="W55" s="810"/>
      <c r="X55" s="810"/>
      <c r="Y55" s="686"/>
      <c r="Z55" s="686"/>
      <c r="AA55" s="686"/>
      <c r="AB55" s="686"/>
      <c r="AC55" s="686"/>
      <c r="AD55" s="686"/>
    </row>
    <row r="56" spans="1:30" ht="15.75">
      <c r="A56" s="1047"/>
      <c r="B56" s="914" t="s">
        <v>6442</v>
      </c>
      <c r="C56" s="804">
        <f t="shared" si="2"/>
        <v>37</v>
      </c>
      <c r="D56" s="914"/>
      <c r="E56" s="914"/>
      <c r="F56" s="914"/>
      <c r="G56" s="914">
        <v>37</v>
      </c>
      <c r="H56" s="914"/>
      <c r="I56" s="914"/>
      <c r="J56" s="914"/>
      <c r="K56" s="914"/>
      <c r="L56" s="914"/>
      <c r="M56" s="914"/>
      <c r="N56" s="804">
        <v>0</v>
      </c>
      <c r="O56" s="837" t="s">
        <v>997</v>
      </c>
      <c r="P56" s="887"/>
      <c r="Q56" s="807"/>
      <c r="R56" s="811"/>
      <c r="S56" s="810"/>
      <c r="T56" s="945"/>
      <c r="U56" s="945"/>
      <c r="V56" s="810"/>
      <c r="W56" s="810"/>
      <c r="X56" s="810"/>
      <c r="Y56" s="686"/>
      <c r="Z56" s="686"/>
      <c r="AA56" s="686"/>
      <c r="AB56" s="686"/>
      <c r="AC56" s="686"/>
      <c r="AD56" s="686"/>
    </row>
    <row r="57" spans="1:30" ht="15.75">
      <c r="A57" s="1047"/>
      <c r="B57" s="914" t="s">
        <v>5726</v>
      </c>
      <c r="C57" s="804">
        <f t="shared" si="2"/>
        <v>676</v>
      </c>
      <c r="D57" s="914"/>
      <c r="E57" s="914">
        <v>49</v>
      </c>
      <c r="F57" s="914">
        <v>89</v>
      </c>
      <c r="G57" s="914">
        <f>40+54</f>
        <v>94</v>
      </c>
      <c r="H57" s="914">
        <v>44</v>
      </c>
      <c r="I57" s="914">
        <v>332</v>
      </c>
      <c r="J57" s="914">
        <v>37</v>
      </c>
      <c r="K57" s="914">
        <v>25</v>
      </c>
      <c r="L57" s="914"/>
      <c r="M57" s="914"/>
      <c r="N57" s="804">
        <v>6</v>
      </c>
      <c r="O57" s="837"/>
      <c r="P57" s="887"/>
      <c r="Q57" s="175"/>
    </row>
    <row r="58" spans="1:30" ht="15.75">
      <c r="A58" s="1047"/>
      <c r="B58" s="914" t="s">
        <v>5728</v>
      </c>
      <c r="C58" s="804">
        <f t="shared" si="2"/>
        <v>313</v>
      </c>
      <c r="D58" s="914"/>
      <c r="E58" s="914">
        <v>55</v>
      </c>
      <c r="F58" s="914">
        <v>87</v>
      </c>
      <c r="G58" s="914">
        <v>30</v>
      </c>
      <c r="H58" s="914">
        <v>48</v>
      </c>
      <c r="I58" s="914">
        <v>12</v>
      </c>
      <c r="J58" s="914"/>
      <c r="K58" s="914">
        <v>81</v>
      </c>
      <c r="L58" s="914"/>
      <c r="M58" s="914"/>
      <c r="N58" s="804">
        <v>0</v>
      </c>
      <c r="O58" s="837"/>
      <c r="P58" s="887"/>
      <c r="Q58" s="175"/>
      <c r="T58" s="862"/>
      <c r="U58" s="862"/>
    </row>
    <row r="59" spans="1:30" ht="15.75">
      <c r="A59" s="1047"/>
      <c r="B59" s="938" t="s">
        <v>6405</v>
      </c>
      <c r="C59" s="804">
        <f t="shared" si="2"/>
        <v>58</v>
      </c>
      <c r="D59" s="914"/>
      <c r="E59" s="914"/>
      <c r="F59" s="914"/>
      <c r="G59" s="914"/>
      <c r="H59" s="914"/>
      <c r="I59" s="914"/>
      <c r="J59" s="914">
        <v>47</v>
      </c>
      <c r="K59" s="914">
        <v>11</v>
      </c>
      <c r="L59" s="914"/>
      <c r="M59" s="914"/>
      <c r="N59" s="804">
        <v>0</v>
      </c>
      <c r="O59" s="837"/>
      <c r="P59" s="887"/>
      <c r="Q59" s="807"/>
      <c r="R59" s="808"/>
      <c r="S59" s="803"/>
      <c r="T59" s="804"/>
      <c r="U59" s="804"/>
      <c r="V59" s="803"/>
      <c r="W59" s="803"/>
      <c r="X59" s="803"/>
      <c r="Y59" s="32"/>
      <c r="Z59" s="32"/>
      <c r="AA59" s="32"/>
      <c r="AB59" s="32"/>
      <c r="AC59" s="32"/>
      <c r="AD59" s="32"/>
    </row>
    <row r="60" spans="1:30" ht="15.75">
      <c r="A60" s="1047"/>
      <c r="B60" s="938" t="s">
        <v>6406</v>
      </c>
      <c r="C60" s="804">
        <f t="shared" si="2"/>
        <v>131</v>
      </c>
      <c r="D60" s="914"/>
      <c r="E60" s="914"/>
      <c r="F60" s="914"/>
      <c r="G60" s="914"/>
      <c r="H60" s="914"/>
      <c r="I60" s="914"/>
      <c r="J60" s="914"/>
      <c r="K60" s="914">
        <v>131</v>
      </c>
      <c r="L60" s="914"/>
      <c r="M60" s="914"/>
      <c r="N60" s="804">
        <v>0</v>
      </c>
      <c r="O60" s="837"/>
      <c r="P60" s="887"/>
      <c r="Q60" s="807"/>
      <c r="R60" s="808"/>
      <c r="S60" s="803"/>
      <c r="T60" s="862"/>
      <c r="U60" s="862"/>
      <c r="V60" s="803"/>
      <c r="W60" s="803"/>
      <c r="X60" s="803"/>
      <c r="Y60" s="32"/>
      <c r="Z60" s="32"/>
      <c r="AA60" s="32"/>
      <c r="AB60" s="32"/>
      <c r="AC60" s="32"/>
      <c r="AD60" s="32"/>
    </row>
    <row r="61" spans="1:30" ht="15.75">
      <c r="A61" s="1047"/>
      <c r="B61" s="828" t="s">
        <v>6421</v>
      </c>
      <c r="C61" s="804">
        <f t="shared" si="2"/>
        <v>3417</v>
      </c>
      <c r="D61" s="914"/>
      <c r="E61" s="914"/>
      <c r="F61" s="914">
        <v>53</v>
      </c>
      <c r="G61" s="914">
        <v>317</v>
      </c>
      <c r="H61" s="914">
        <v>94</v>
      </c>
      <c r="I61" s="914">
        <v>40</v>
      </c>
      <c r="J61" s="914">
        <v>136</v>
      </c>
      <c r="K61" s="914">
        <v>340</v>
      </c>
      <c r="L61" s="914"/>
      <c r="M61" s="914"/>
      <c r="N61" s="804">
        <v>2437</v>
      </c>
      <c r="O61" s="837"/>
      <c r="P61" s="887"/>
      <c r="Q61" s="807"/>
      <c r="R61" s="808"/>
      <c r="S61" s="803"/>
      <c r="T61" s="804"/>
      <c r="U61" s="804"/>
      <c r="V61" s="803"/>
      <c r="W61" s="803"/>
      <c r="X61" s="803"/>
      <c r="Y61" s="32"/>
      <c r="Z61" s="32"/>
      <c r="AA61" s="32"/>
      <c r="AB61" s="32"/>
      <c r="AC61" s="32"/>
      <c r="AD61" s="32"/>
    </row>
    <row r="62" spans="1:30" s="59" customFormat="1" ht="15.75">
      <c r="A62" s="1047"/>
      <c r="B62" s="940" t="s">
        <v>6407</v>
      </c>
      <c r="C62" s="804">
        <f t="shared" si="2"/>
        <v>316</v>
      </c>
      <c r="D62" s="938">
        <v>45</v>
      </c>
      <c r="E62" s="938"/>
      <c r="F62" s="938"/>
      <c r="G62" s="938"/>
      <c r="H62" s="938"/>
      <c r="I62" s="938">
        <v>6</v>
      </c>
      <c r="J62" s="938">
        <v>2</v>
      </c>
      <c r="K62" s="938">
        <v>263</v>
      </c>
      <c r="L62" s="938"/>
      <c r="M62" s="938"/>
      <c r="N62" s="804">
        <v>0</v>
      </c>
      <c r="O62" s="837" t="s">
        <v>997</v>
      </c>
      <c r="P62" s="887"/>
      <c r="Q62" s="807"/>
      <c r="R62" s="811"/>
      <c r="S62" s="810"/>
      <c r="T62" s="942"/>
      <c r="U62" s="942"/>
      <c r="V62" s="810"/>
      <c r="W62" s="810"/>
      <c r="X62" s="810"/>
      <c r="Y62" s="946"/>
      <c r="Z62" s="946"/>
      <c r="AA62" s="946"/>
      <c r="AB62" s="946"/>
      <c r="AC62" s="946"/>
      <c r="AD62" s="946"/>
    </row>
    <row r="63" spans="1:30" ht="15.75">
      <c r="A63" s="1047"/>
      <c r="B63" s="914" t="s">
        <v>5729</v>
      </c>
      <c r="C63" s="804">
        <f t="shared" si="2"/>
        <v>3630</v>
      </c>
      <c r="D63" s="914"/>
      <c r="E63" s="914">
        <v>79</v>
      </c>
      <c r="F63" s="914">
        <v>120</v>
      </c>
      <c r="G63" s="914">
        <v>1003</v>
      </c>
      <c r="H63" s="914">
        <v>606</v>
      </c>
      <c r="I63" s="914">
        <v>253</v>
      </c>
      <c r="J63" s="914">
        <v>987</v>
      </c>
      <c r="K63" s="914">
        <v>409</v>
      </c>
      <c r="L63" s="914">
        <v>113</v>
      </c>
      <c r="M63" s="914">
        <v>50</v>
      </c>
      <c r="N63" s="804">
        <v>10</v>
      </c>
      <c r="O63" s="837"/>
      <c r="P63" s="887"/>
      <c r="Q63" s="175"/>
      <c r="T63" s="884"/>
      <c r="U63" s="884"/>
    </row>
    <row r="64" spans="1:30" ht="15.75">
      <c r="A64" s="1047"/>
      <c r="B64" s="940" t="s">
        <v>6422</v>
      </c>
      <c r="C64" s="804">
        <f t="shared" si="2"/>
        <v>133</v>
      </c>
      <c r="D64" s="914"/>
      <c r="E64" s="914">
        <v>8</v>
      </c>
      <c r="F64" s="914">
        <v>27</v>
      </c>
      <c r="G64" s="914"/>
      <c r="H64" s="914">
        <v>8</v>
      </c>
      <c r="I64" s="914"/>
      <c r="J64" s="914">
        <v>10</v>
      </c>
      <c r="K64" s="914">
        <v>4</v>
      </c>
      <c r="L64" s="914">
        <v>75</v>
      </c>
      <c r="M64" s="914"/>
      <c r="N64" s="804">
        <v>1</v>
      </c>
      <c r="O64" s="837"/>
      <c r="P64" s="874"/>
      <c r="Q64" s="175"/>
    </row>
    <row r="65" spans="1:30" ht="15.75">
      <c r="A65" s="1047"/>
      <c r="B65" s="940" t="s">
        <v>6423</v>
      </c>
      <c r="C65" s="804">
        <f t="shared" si="2"/>
        <v>17</v>
      </c>
      <c r="D65" s="914"/>
      <c r="E65" s="914"/>
      <c r="F65" s="914">
        <v>4</v>
      </c>
      <c r="G65" s="914"/>
      <c r="H65" s="914">
        <v>6</v>
      </c>
      <c r="I65" s="914"/>
      <c r="J65" s="914"/>
      <c r="K65" s="914"/>
      <c r="L65" s="914">
        <v>7</v>
      </c>
      <c r="M65" s="914"/>
      <c r="N65" s="804">
        <v>0</v>
      </c>
      <c r="O65" s="837"/>
      <c r="P65" s="874"/>
      <c r="Q65" s="175"/>
      <c r="T65" s="945"/>
      <c r="U65" s="945"/>
    </row>
    <row r="66" spans="1:30" ht="15.75">
      <c r="A66" s="1047"/>
      <c r="B66" s="828" t="s">
        <v>6353</v>
      </c>
      <c r="C66" s="804">
        <f t="shared" si="2"/>
        <v>12771</v>
      </c>
      <c r="D66" s="914"/>
      <c r="E66" s="914"/>
      <c r="F66" s="914">
        <v>3500</v>
      </c>
      <c r="G66" s="914">
        <v>141</v>
      </c>
      <c r="H66" s="914">
        <v>1204</v>
      </c>
      <c r="I66" s="914">
        <v>308</v>
      </c>
      <c r="J66" s="914">
        <v>68</v>
      </c>
      <c r="K66" s="914">
        <v>7530</v>
      </c>
      <c r="L66" s="914"/>
      <c r="M66" s="914"/>
      <c r="N66" s="804">
        <v>20</v>
      </c>
      <c r="O66" s="837"/>
      <c r="P66" s="887"/>
      <c r="Q66" s="175"/>
    </row>
    <row r="67" spans="1:30" ht="15.75">
      <c r="A67" s="1047"/>
      <c r="B67" s="926" t="s">
        <v>6408</v>
      </c>
      <c r="C67" s="804">
        <f t="shared" si="2"/>
        <v>51224</v>
      </c>
      <c r="D67" s="914">
        <v>141</v>
      </c>
      <c r="E67" s="914">
        <v>603</v>
      </c>
      <c r="F67" s="914">
        <v>1417</v>
      </c>
      <c r="G67" s="914">
        <v>7283</v>
      </c>
      <c r="H67" s="914">
        <v>6966</v>
      </c>
      <c r="I67" s="914">
        <v>2182</v>
      </c>
      <c r="J67" s="914">
        <v>9007</v>
      </c>
      <c r="K67" s="914">
        <v>13383</v>
      </c>
      <c r="L67" s="914">
        <v>220</v>
      </c>
      <c r="M67" s="914">
        <v>90</v>
      </c>
      <c r="N67" s="804">
        <v>9932</v>
      </c>
      <c r="O67" s="837" t="s">
        <v>997</v>
      </c>
      <c r="P67" s="887"/>
      <c r="Q67" s="175"/>
    </row>
    <row r="68" spans="1:30" ht="15.75">
      <c r="A68" s="1047"/>
      <c r="B68" s="914" t="s">
        <v>5733</v>
      </c>
      <c r="C68" s="804">
        <f t="shared" si="2"/>
        <v>112</v>
      </c>
      <c r="D68" s="914"/>
      <c r="E68" s="914"/>
      <c r="F68" s="914"/>
      <c r="G68" s="914"/>
      <c r="H68" s="914"/>
      <c r="I68" s="914">
        <v>1</v>
      </c>
      <c r="J68" s="914"/>
      <c r="K68" s="914">
        <v>111</v>
      </c>
      <c r="L68" s="914"/>
      <c r="M68" s="914"/>
      <c r="N68" s="804">
        <v>0</v>
      </c>
      <c r="O68" s="837"/>
      <c r="P68" s="887"/>
      <c r="Q68" s="807"/>
      <c r="R68" s="811"/>
      <c r="S68" s="810"/>
      <c r="T68" s="862"/>
      <c r="U68" s="862"/>
      <c r="V68" s="810"/>
      <c r="W68" s="810"/>
      <c r="X68" s="810"/>
      <c r="Y68" s="686"/>
      <c r="Z68" s="686"/>
      <c r="AA68" s="686"/>
      <c r="AB68" s="686"/>
      <c r="AC68" s="686"/>
      <c r="AD68" s="686"/>
    </row>
    <row r="69" spans="1:30" ht="15.75">
      <c r="A69" s="1047"/>
      <c r="B69" s="914" t="s">
        <v>5732</v>
      </c>
      <c r="C69" s="804">
        <f t="shared" si="2"/>
        <v>31</v>
      </c>
      <c r="D69" s="914"/>
      <c r="E69" s="914"/>
      <c r="F69" s="914"/>
      <c r="G69" s="914"/>
      <c r="H69" s="914"/>
      <c r="I69" s="914"/>
      <c r="J69" s="914"/>
      <c r="K69" s="914">
        <v>20</v>
      </c>
      <c r="L69" s="914"/>
      <c r="M69" s="914"/>
      <c r="N69" s="804">
        <v>11</v>
      </c>
      <c r="O69" s="837"/>
      <c r="P69" s="887"/>
      <c r="Q69" s="807"/>
      <c r="R69" s="811"/>
      <c r="S69" s="810"/>
      <c r="V69" s="810"/>
      <c r="W69" s="810"/>
      <c r="X69" s="810"/>
      <c r="Y69" s="686"/>
      <c r="Z69" s="686"/>
      <c r="AA69" s="686"/>
      <c r="AB69" s="686"/>
      <c r="AC69" s="686"/>
      <c r="AD69" s="686"/>
    </row>
    <row r="70" spans="1:30" ht="15.75">
      <c r="A70" s="1047"/>
      <c r="B70" s="805" t="s">
        <v>6424</v>
      </c>
      <c r="C70" s="804">
        <f t="shared" si="2"/>
        <v>48</v>
      </c>
      <c r="D70" s="914"/>
      <c r="E70" s="914"/>
      <c r="F70" s="914">
        <v>48</v>
      </c>
      <c r="G70" s="914"/>
      <c r="H70" s="914"/>
      <c r="I70" s="914"/>
      <c r="J70" s="914"/>
      <c r="K70" s="914"/>
      <c r="L70" s="914"/>
      <c r="M70" s="914"/>
      <c r="N70" s="804">
        <v>0</v>
      </c>
      <c r="O70" s="824"/>
      <c r="P70" s="887"/>
      <c r="Q70" s="175"/>
      <c r="T70" s="880"/>
      <c r="U70" s="880"/>
    </row>
    <row r="71" spans="1:30" ht="15.75">
      <c r="A71" s="1047"/>
      <c r="B71" s="828" t="s">
        <v>5697</v>
      </c>
      <c r="C71" s="804">
        <f t="shared" si="2"/>
        <v>333</v>
      </c>
      <c r="D71" s="914">
        <v>25</v>
      </c>
      <c r="E71" s="914">
        <v>5</v>
      </c>
      <c r="F71" s="914">
        <v>23</v>
      </c>
      <c r="G71" s="914">
        <v>1</v>
      </c>
      <c r="H71" s="914"/>
      <c r="I71" s="914">
        <v>120</v>
      </c>
      <c r="J71" s="914">
        <v>5</v>
      </c>
      <c r="K71" s="914">
        <v>77</v>
      </c>
      <c r="L71" s="914">
        <v>4</v>
      </c>
      <c r="M71" s="914">
        <v>13</v>
      </c>
      <c r="N71" s="804">
        <v>60</v>
      </c>
      <c r="O71" s="824"/>
      <c r="P71" s="887"/>
      <c r="Q71" s="807"/>
      <c r="R71" s="811"/>
      <c r="S71" s="810"/>
      <c r="V71" s="810"/>
      <c r="W71" s="810"/>
      <c r="X71" s="810"/>
      <c r="Y71" s="686"/>
      <c r="Z71" s="686"/>
      <c r="AA71" s="686"/>
      <c r="AB71" s="686"/>
      <c r="AC71" s="686"/>
      <c r="AD71" s="686"/>
    </row>
    <row r="72" spans="1:30" ht="15.75">
      <c r="A72" s="1047"/>
      <c r="B72" s="940" t="s">
        <v>5735</v>
      </c>
      <c r="C72" s="804">
        <f t="shared" si="2"/>
        <v>188</v>
      </c>
      <c r="D72" s="914"/>
      <c r="E72" s="914">
        <v>1</v>
      </c>
      <c r="F72" s="914"/>
      <c r="G72" s="914">
        <v>8</v>
      </c>
      <c r="H72" s="914"/>
      <c r="I72" s="914">
        <v>155</v>
      </c>
      <c r="J72" s="914"/>
      <c r="K72" s="914">
        <v>24</v>
      </c>
      <c r="L72" s="914"/>
      <c r="M72" s="914"/>
      <c r="N72" s="804">
        <v>0</v>
      </c>
      <c r="O72" s="837" t="s">
        <v>997</v>
      </c>
      <c r="P72" s="887"/>
      <c r="Q72" s="807"/>
      <c r="R72" s="811"/>
      <c r="S72" s="810"/>
      <c r="T72" s="884"/>
      <c r="U72" s="884"/>
      <c r="V72" s="810"/>
      <c r="W72" s="810"/>
      <c r="X72" s="810"/>
      <c r="Y72" s="686"/>
      <c r="Z72" s="686"/>
      <c r="AA72" s="686"/>
      <c r="AB72" s="686"/>
      <c r="AC72" s="686"/>
      <c r="AD72" s="686"/>
    </row>
    <row r="73" spans="1:30" ht="15.75">
      <c r="A73" s="1047"/>
      <c r="B73" s="805" t="s">
        <v>5734</v>
      </c>
      <c r="C73" s="804">
        <f t="shared" si="2"/>
        <v>58</v>
      </c>
      <c r="D73" s="914"/>
      <c r="E73" s="914">
        <v>28</v>
      </c>
      <c r="F73" s="914"/>
      <c r="G73" s="914">
        <v>12</v>
      </c>
      <c r="H73" s="914"/>
      <c r="I73" s="914"/>
      <c r="J73" s="914"/>
      <c r="K73" s="914">
        <v>18</v>
      </c>
      <c r="L73" s="914"/>
      <c r="M73" s="914"/>
      <c r="N73" s="804">
        <v>0</v>
      </c>
      <c r="O73" s="837"/>
      <c r="P73" s="887"/>
      <c r="Q73" s="175"/>
      <c r="T73" s="804"/>
      <c r="U73" s="804"/>
    </row>
    <row r="74" spans="1:30" ht="15.75">
      <c r="A74" s="1047"/>
      <c r="B74" s="947" t="s">
        <v>6425</v>
      </c>
      <c r="C74" s="875">
        <f t="shared" si="2"/>
        <v>3194</v>
      </c>
      <c r="D74" s="948">
        <v>83</v>
      </c>
      <c r="E74" s="948">
        <v>13</v>
      </c>
      <c r="F74" s="948">
        <v>2377</v>
      </c>
      <c r="G74" s="948">
        <v>184</v>
      </c>
      <c r="H74" s="948">
        <v>20</v>
      </c>
      <c r="I74" s="948"/>
      <c r="J74" s="948">
        <v>109</v>
      </c>
      <c r="K74" s="948">
        <v>335</v>
      </c>
      <c r="L74" s="948"/>
      <c r="M74" s="948"/>
      <c r="N74" s="875">
        <v>73</v>
      </c>
      <c r="O74" s="837"/>
      <c r="P74" s="887"/>
      <c r="Q74" s="807"/>
      <c r="R74" s="811"/>
      <c r="S74" s="810"/>
      <c r="T74" s="884"/>
      <c r="U74" s="884"/>
      <c r="V74" s="810"/>
      <c r="W74" s="810"/>
      <c r="X74" s="810"/>
      <c r="Y74" s="686"/>
      <c r="Z74" s="686"/>
      <c r="AA74" s="686"/>
      <c r="AB74" s="686"/>
      <c r="AC74" s="686"/>
      <c r="AD74" s="686"/>
    </row>
    <row r="75" spans="1:30" ht="15.75">
      <c r="A75" s="1047"/>
      <c r="B75" s="947" t="s">
        <v>6543</v>
      </c>
      <c r="C75" s="875">
        <f t="shared" si="2"/>
        <v>721</v>
      </c>
      <c r="D75" s="948"/>
      <c r="E75" s="948"/>
      <c r="F75" s="948"/>
      <c r="G75" s="948">
        <v>150</v>
      </c>
      <c r="H75" s="948">
        <v>28</v>
      </c>
      <c r="I75" s="948">
        <v>507</v>
      </c>
      <c r="J75" s="948"/>
      <c r="K75" s="948">
        <v>14</v>
      </c>
      <c r="L75" s="948">
        <v>22</v>
      </c>
      <c r="M75" s="948"/>
      <c r="N75" s="875">
        <v>0</v>
      </c>
      <c r="O75" s="837"/>
      <c r="P75" s="887"/>
      <c r="Q75" s="807"/>
      <c r="R75" s="811"/>
      <c r="S75" s="810"/>
      <c r="V75" s="810"/>
      <c r="W75" s="810"/>
      <c r="X75" s="810"/>
      <c r="Y75" s="686"/>
      <c r="Z75" s="686"/>
      <c r="AA75" s="686"/>
      <c r="AB75" s="686"/>
      <c r="AC75" s="686"/>
      <c r="AD75" s="686"/>
    </row>
    <row r="76" spans="1:30" ht="15.75">
      <c r="A76" s="1047"/>
      <c r="B76" s="947" t="s">
        <v>6426</v>
      </c>
      <c r="C76" s="875">
        <f t="shared" si="2"/>
        <v>3230</v>
      </c>
      <c r="D76" s="948">
        <v>555</v>
      </c>
      <c r="E76" s="948">
        <v>76</v>
      </c>
      <c r="F76" s="948">
        <v>241</v>
      </c>
      <c r="G76" s="948">
        <v>219</v>
      </c>
      <c r="H76" s="948">
        <v>125</v>
      </c>
      <c r="I76" s="948">
        <v>170</v>
      </c>
      <c r="J76" s="948">
        <v>140</v>
      </c>
      <c r="K76" s="948">
        <v>235</v>
      </c>
      <c r="L76" s="948">
        <v>50</v>
      </c>
      <c r="M76" s="948">
        <v>21</v>
      </c>
      <c r="N76" s="875">
        <v>1398</v>
      </c>
      <c r="O76" s="837" t="s">
        <v>997</v>
      </c>
      <c r="P76" s="887"/>
      <c r="Q76" s="807"/>
      <c r="R76" s="811"/>
      <c r="S76" s="810"/>
      <c r="V76" s="810"/>
      <c r="W76" s="810"/>
      <c r="X76" s="810"/>
      <c r="Y76" s="686"/>
      <c r="Z76" s="686"/>
      <c r="AA76" s="686"/>
      <c r="AB76" s="686"/>
      <c r="AC76" s="686"/>
      <c r="AD76" s="686"/>
    </row>
    <row r="77" spans="1:30" ht="15.75">
      <c r="A77" s="1047"/>
      <c r="B77" s="947" t="s">
        <v>6427</v>
      </c>
      <c r="C77" s="875">
        <f t="shared" si="2"/>
        <v>36</v>
      </c>
      <c r="D77" s="948">
        <v>10</v>
      </c>
      <c r="E77" s="948"/>
      <c r="F77" s="948"/>
      <c r="G77" s="948"/>
      <c r="H77" s="948">
        <v>10</v>
      </c>
      <c r="I77" s="948"/>
      <c r="J77" s="948"/>
      <c r="K77" s="948"/>
      <c r="L77" s="948">
        <v>7</v>
      </c>
      <c r="M77" s="948"/>
      <c r="N77" s="875">
        <v>9</v>
      </c>
      <c r="O77" s="837"/>
      <c r="P77" s="887"/>
      <c r="Q77" s="807"/>
      <c r="R77" s="811"/>
      <c r="S77" s="810"/>
      <c r="T77" s="862"/>
      <c r="U77" s="862"/>
      <c r="V77" s="810"/>
      <c r="W77" s="810"/>
      <c r="X77" s="810"/>
      <c r="Y77" s="686"/>
      <c r="Z77" s="686"/>
      <c r="AA77" s="686"/>
      <c r="AB77" s="686"/>
      <c r="AC77" s="686"/>
      <c r="AD77" s="686"/>
    </row>
    <row r="78" spans="1:30" ht="15.75">
      <c r="A78" s="1047"/>
      <c r="B78" s="914" t="s">
        <v>5737</v>
      </c>
      <c r="C78" s="804">
        <f t="shared" si="2"/>
        <v>99</v>
      </c>
      <c r="D78" s="914"/>
      <c r="E78" s="914">
        <v>4</v>
      </c>
      <c r="F78" s="914">
        <v>1</v>
      </c>
      <c r="G78" s="914">
        <v>9</v>
      </c>
      <c r="H78" s="914">
        <v>26</v>
      </c>
      <c r="I78" s="914">
        <v>2</v>
      </c>
      <c r="J78" s="914">
        <v>15</v>
      </c>
      <c r="K78" s="914">
        <v>23</v>
      </c>
      <c r="L78" s="914"/>
      <c r="M78" s="914"/>
      <c r="N78" s="804">
        <v>19</v>
      </c>
      <c r="O78" s="837" t="s">
        <v>997</v>
      </c>
      <c r="P78" s="887"/>
      <c r="Q78" s="807"/>
      <c r="R78" s="811"/>
      <c r="S78" s="810"/>
      <c r="T78" s="862"/>
      <c r="U78" s="862"/>
      <c r="V78" s="810"/>
      <c r="W78" s="810"/>
      <c r="X78" s="810"/>
      <c r="Y78" s="686"/>
      <c r="Z78" s="686"/>
      <c r="AA78" s="686"/>
      <c r="AB78" s="686"/>
      <c r="AC78" s="686"/>
      <c r="AD78" s="686"/>
    </row>
    <row r="79" spans="1:30" ht="15.75">
      <c r="A79" s="1047"/>
      <c r="B79" s="914" t="s">
        <v>5738</v>
      </c>
      <c r="C79" s="804">
        <f t="shared" si="2"/>
        <v>8</v>
      </c>
      <c r="D79" s="914"/>
      <c r="E79" s="914">
        <v>4</v>
      </c>
      <c r="F79" s="914">
        <v>2</v>
      </c>
      <c r="G79" s="914"/>
      <c r="H79" s="914"/>
      <c r="I79" s="914"/>
      <c r="J79" s="914"/>
      <c r="K79" s="914">
        <v>1</v>
      </c>
      <c r="L79" s="914"/>
      <c r="M79" s="914">
        <v>1</v>
      </c>
      <c r="N79" s="804">
        <v>0</v>
      </c>
      <c r="O79" s="837"/>
      <c r="P79" s="874"/>
      <c r="Q79" s="807"/>
      <c r="R79" s="811"/>
      <c r="S79" s="810"/>
      <c r="T79" s="862"/>
      <c r="U79" s="862"/>
      <c r="V79" s="810"/>
      <c r="W79" s="810"/>
      <c r="X79" s="810"/>
      <c r="Y79" s="686"/>
      <c r="Z79" s="686"/>
      <c r="AA79" s="686"/>
      <c r="AB79" s="686"/>
      <c r="AC79" s="686"/>
      <c r="AD79" s="686"/>
    </row>
    <row r="80" spans="1:30" ht="15.75">
      <c r="A80" s="1047"/>
      <c r="B80" s="950" t="s">
        <v>6544</v>
      </c>
      <c r="C80" s="804">
        <f t="shared" si="2"/>
        <v>6</v>
      </c>
      <c r="D80" s="914"/>
      <c r="E80" s="914"/>
      <c r="F80" s="914"/>
      <c r="G80" s="914">
        <v>6</v>
      </c>
      <c r="H80" s="914"/>
      <c r="I80" s="914"/>
      <c r="J80" s="914"/>
      <c r="K80" s="914"/>
      <c r="L80" s="914"/>
      <c r="M80" s="914"/>
      <c r="N80" s="804">
        <v>0</v>
      </c>
      <c r="O80" s="837"/>
      <c r="P80" s="874"/>
      <c r="Q80" s="807"/>
      <c r="R80" s="811"/>
      <c r="S80" s="810"/>
      <c r="V80" s="810"/>
      <c r="W80" s="810"/>
      <c r="X80" s="810"/>
      <c r="Y80" s="686"/>
      <c r="Z80" s="686"/>
      <c r="AA80" s="686"/>
      <c r="AB80" s="686"/>
      <c r="AC80" s="686"/>
      <c r="AD80" s="686"/>
    </row>
    <row r="81" spans="1:30" ht="15.75">
      <c r="A81" s="1047"/>
      <c r="B81" s="914" t="s">
        <v>5740</v>
      </c>
      <c r="C81" s="804">
        <f t="shared" si="2"/>
        <v>294</v>
      </c>
      <c r="D81" s="914">
        <v>2</v>
      </c>
      <c r="E81" s="914">
        <v>2</v>
      </c>
      <c r="F81" s="914">
        <v>7</v>
      </c>
      <c r="G81" s="914">
        <v>8</v>
      </c>
      <c r="H81" s="914">
        <v>5</v>
      </c>
      <c r="I81" s="914">
        <v>24</v>
      </c>
      <c r="J81" s="914">
        <v>85</v>
      </c>
      <c r="K81" s="914">
        <v>115</v>
      </c>
      <c r="L81" s="914">
        <v>3</v>
      </c>
      <c r="M81" s="914">
        <v>20</v>
      </c>
      <c r="N81" s="804">
        <v>23</v>
      </c>
      <c r="O81" s="837"/>
      <c r="P81" s="874"/>
      <c r="Q81" s="175"/>
    </row>
    <row r="82" spans="1:30" ht="15.75">
      <c r="A82" s="1047"/>
      <c r="B82" s="914" t="s">
        <v>6379</v>
      </c>
      <c r="C82" s="804">
        <f t="shared" si="2"/>
        <v>5</v>
      </c>
      <c r="D82" s="914"/>
      <c r="E82" s="914"/>
      <c r="F82" s="914"/>
      <c r="G82" s="914"/>
      <c r="H82" s="914"/>
      <c r="I82" s="914"/>
      <c r="J82" s="914"/>
      <c r="K82" s="914"/>
      <c r="L82" s="914"/>
      <c r="M82" s="914"/>
      <c r="N82" s="804">
        <v>5</v>
      </c>
      <c r="O82" s="837"/>
      <c r="P82" s="874"/>
      <c r="Q82" s="175"/>
      <c r="S82" s="921"/>
      <c r="V82" s="921"/>
      <c r="W82" s="921"/>
      <c r="X82" s="921"/>
      <c r="Y82" s="921"/>
      <c r="Z82" s="921"/>
      <c r="AA82" s="921"/>
      <c r="AB82" s="921"/>
    </row>
    <row r="83" spans="1:30" ht="15.75">
      <c r="A83" s="1047"/>
      <c r="B83" s="828" t="s">
        <v>6361</v>
      </c>
      <c r="C83" s="804">
        <f t="shared" ref="C83:C114" si="3">SUM(D83:N83)</f>
        <v>238</v>
      </c>
      <c r="D83" s="914">
        <v>64</v>
      </c>
      <c r="E83" s="914">
        <v>9</v>
      </c>
      <c r="F83" s="914">
        <v>34</v>
      </c>
      <c r="G83" s="914">
        <v>2</v>
      </c>
      <c r="H83" s="914">
        <v>27</v>
      </c>
      <c r="I83" s="914">
        <v>4</v>
      </c>
      <c r="J83" s="914">
        <v>20</v>
      </c>
      <c r="K83" s="914">
        <v>67</v>
      </c>
      <c r="L83" s="914"/>
      <c r="M83" s="914"/>
      <c r="N83" s="804">
        <v>11</v>
      </c>
      <c r="O83" s="837"/>
      <c r="P83" s="874"/>
      <c r="Q83" s="175"/>
      <c r="S83" s="921"/>
      <c r="V83" s="921"/>
      <c r="W83" s="921"/>
      <c r="X83" s="921"/>
      <c r="Y83" s="921"/>
      <c r="Z83" s="921"/>
      <c r="AA83" s="921"/>
      <c r="AB83" s="921"/>
    </row>
    <row r="84" spans="1:30" ht="15.75">
      <c r="A84" s="1047"/>
      <c r="B84" s="940" t="s">
        <v>6409</v>
      </c>
      <c r="C84" s="804">
        <f t="shared" si="3"/>
        <v>208</v>
      </c>
      <c r="D84" s="914"/>
      <c r="E84" s="914"/>
      <c r="F84" s="914"/>
      <c r="G84" s="914">
        <v>3</v>
      </c>
      <c r="H84" s="914">
        <v>18</v>
      </c>
      <c r="I84" s="914">
        <v>10</v>
      </c>
      <c r="J84" s="914">
        <v>11</v>
      </c>
      <c r="K84" s="914">
        <v>166</v>
      </c>
      <c r="L84" s="914"/>
      <c r="M84" s="914"/>
      <c r="N84" s="804">
        <v>0</v>
      </c>
      <c r="O84" s="824"/>
      <c r="P84" s="874"/>
      <c r="Q84" s="175"/>
      <c r="S84" s="921"/>
      <c r="T84" s="884"/>
      <c r="U84" s="884"/>
      <c r="V84" s="921"/>
      <c r="W84" s="921"/>
      <c r="X84" s="921"/>
      <c r="Y84" s="921"/>
      <c r="Z84" s="921"/>
      <c r="AA84" s="921"/>
      <c r="AB84" s="921"/>
    </row>
    <row r="85" spans="1:30" ht="15.75">
      <c r="A85" s="1047"/>
      <c r="B85" s="805" t="s">
        <v>5743</v>
      </c>
      <c r="C85" s="804">
        <f t="shared" si="3"/>
        <v>33</v>
      </c>
      <c r="D85" s="914"/>
      <c r="E85" s="914"/>
      <c r="F85" s="914">
        <v>2</v>
      </c>
      <c r="G85" s="914">
        <v>5</v>
      </c>
      <c r="H85" s="914"/>
      <c r="I85" s="914"/>
      <c r="J85" s="914"/>
      <c r="K85" s="914"/>
      <c r="L85" s="914">
        <v>26</v>
      </c>
      <c r="M85" s="914"/>
      <c r="N85" s="804">
        <v>0</v>
      </c>
      <c r="O85" s="824"/>
      <c r="P85" s="874"/>
      <c r="Q85" s="175"/>
      <c r="S85" s="921"/>
      <c r="T85" s="884"/>
      <c r="U85" s="884"/>
      <c r="V85" s="921"/>
      <c r="W85" s="921"/>
      <c r="X85" s="921"/>
      <c r="Y85" s="921"/>
      <c r="Z85" s="837"/>
      <c r="AA85" s="921"/>
      <c r="AB85" s="921"/>
    </row>
    <row r="86" spans="1:30" ht="15.75">
      <c r="A86" s="1047"/>
      <c r="B86" s="805" t="s">
        <v>5744</v>
      </c>
      <c r="C86" s="804">
        <f t="shared" si="3"/>
        <v>582</v>
      </c>
      <c r="D86" s="914">
        <v>10</v>
      </c>
      <c r="E86" s="914">
        <v>24</v>
      </c>
      <c r="F86" s="914">
        <v>33</v>
      </c>
      <c r="G86" s="914">
        <v>84</v>
      </c>
      <c r="H86" s="914">
        <v>23</v>
      </c>
      <c r="I86" s="914">
        <v>9</v>
      </c>
      <c r="J86" s="914">
        <v>126</v>
      </c>
      <c r="K86" s="914">
        <v>250</v>
      </c>
      <c r="L86" s="914"/>
      <c r="M86" s="914"/>
      <c r="N86" s="804">
        <v>23</v>
      </c>
      <c r="O86" s="837"/>
      <c r="P86" s="874"/>
      <c r="Q86" s="175"/>
      <c r="S86" s="837"/>
      <c r="V86" s="921"/>
      <c r="W86" s="921"/>
      <c r="X86" s="921"/>
      <c r="Y86" s="921"/>
      <c r="Z86" s="739"/>
      <c r="AA86" s="921"/>
      <c r="AB86" s="921"/>
    </row>
    <row r="87" spans="1:30" ht="15.75">
      <c r="A87" s="1047"/>
      <c r="B87" s="828" t="s">
        <v>6624</v>
      </c>
      <c r="C87" s="804">
        <f t="shared" si="3"/>
        <v>4</v>
      </c>
      <c r="D87" s="914"/>
      <c r="E87" s="914"/>
      <c r="F87" s="914"/>
      <c r="G87" s="914">
        <v>3</v>
      </c>
      <c r="H87" s="914"/>
      <c r="I87" s="914"/>
      <c r="J87" s="914"/>
      <c r="K87" s="914"/>
      <c r="L87" s="914"/>
      <c r="M87" s="914"/>
      <c r="N87" s="804">
        <v>1</v>
      </c>
      <c r="O87" s="837" t="s">
        <v>997</v>
      </c>
      <c r="P87" s="874"/>
      <c r="Q87" s="175"/>
      <c r="S87" s="807"/>
      <c r="T87" s="804"/>
      <c r="U87" s="804"/>
      <c r="V87" s="921"/>
      <c r="W87" s="921"/>
      <c r="X87" s="921"/>
      <c r="Y87" s="921"/>
      <c r="Z87" s="921"/>
      <c r="AA87" s="921"/>
      <c r="AB87" s="921"/>
    </row>
    <row r="88" spans="1:30" ht="15.75">
      <c r="A88" s="1047"/>
      <c r="B88" s="940" t="s">
        <v>6428</v>
      </c>
      <c r="C88" s="804">
        <f t="shared" si="3"/>
        <v>97</v>
      </c>
      <c r="D88" s="914"/>
      <c r="E88" s="914"/>
      <c r="F88" s="914">
        <v>46</v>
      </c>
      <c r="G88" s="914">
        <v>21</v>
      </c>
      <c r="H88" s="914">
        <v>15</v>
      </c>
      <c r="I88" s="914"/>
      <c r="J88" s="914"/>
      <c r="K88" s="914"/>
      <c r="L88" s="914"/>
      <c r="M88" s="914">
        <v>15</v>
      </c>
      <c r="N88" s="804">
        <v>0</v>
      </c>
      <c r="O88" s="837"/>
      <c r="P88" s="874"/>
      <c r="S88" s="921"/>
      <c r="V88" s="921"/>
      <c r="W88" s="921"/>
      <c r="X88" s="921"/>
      <c r="Y88" s="921"/>
      <c r="Z88" s="921"/>
      <c r="AA88" s="921"/>
      <c r="AB88" s="921"/>
    </row>
    <row r="89" spans="1:30" ht="15.75">
      <c r="A89" s="1047"/>
      <c r="B89" s="805" t="s">
        <v>6435</v>
      </c>
      <c r="C89" s="804">
        <f t="shared" si="3"/>
        <v>4</v>
      </c>
      <c r="D89" s="805"/>
      <c r="E89" s="805"/>
      <c r="F89" s="805"/>
      <c r="G89" s="805"/>
      <c r="H89" s="805"/>
      <c r="I89" s="805"/>
      <c r="J89" s="804">
        <v>4</v>
      </c>
      <c r="K89" s="805"/>
      <c r="L89" s="805"/>
      <c r="M89" s="805"/>
      <c r="N89" s="804">
        <v>0</v>
      </c>
      <c r="O89" s="837"/>
      <c r="P89" s="887"/>
      <c r="S89" s="921"/>
      <c r="T89" s="928"/>
      <c r="U89" s="928"/>
      <c r="V89" s="921"/>
      <c r="W89" s="921"/>
      <c r="X89" s="921"/>
      <c r="Y89" s="921"/>
      <c r="Z89" s="921"/>
      <c r="AA89" s="921"/>
      <c r="AB89" s="921"/>
    </row>
    <row r="90" spans="1:30" ht="15.75">
      <c r="A90" s="1047"/>
      <c r="B90" s="828" t="s">
        <v>5745</v>
      </c>
      <c r="C90" s="804">
        <f t="shared" si="3"/>
        <v>6</v>
      </c>
      <c r="D90" s="914"/>
      <c r="E90" s="914"/>
      <c r="F90" s="914"/>
      <c r="G90" s="914">
        <v>3</v>
      </c>
      <c r="H90" s="914"/>
      <c r="I90" s="914"/>
      <c r="J90" s="914"/>
      <c r="K90" s="914">
        <v>3</v>
      </c>
      <c r="L90" s="914"/>
      <c r="M90" s="914"/>
      <c r="N90" s="804">
        <v>0</v>
      </c>
      <c r="O90" s="837" t="s">
        <v>997</v>
      </c>
      <c r="P90" s="887"/>
      <c r="T90" s="804"/>
      <c r="U90" s="804"/>
    </row>
    <row r="91" spans="1:30" ht="15.75">
      <c r="A91" s="1047"/>
      <c r="B91" s="805" t="s">
        <v>5749</v>
      </c>
      <c r="C91" s="804">
        <f t="shared" si="3"/>
        <v>247</v>
      </c>
      <c r="D91" s="914"/>
      <c r="E91" s="914"/>
      <c r="F91" s="914"/>
      <c r="G91" s="914"/>
      <c r="H91" s="914"/>
      <c r="I91" s="914"/>
      <c r="J91" s="914"/>
      <c r="K91" s="914"/>
      <c r="L91" s="914">
        <v>247</v>
      </c>
      <c r="M91" s="914"/>
      <c r="N91" s="804">
        <v>0</v>
      </c>
      <c r="O91" s="837"/>
      <c r="P91" s="887"/>
      <c r="T91" s="862"/>
      <c r="U91" s="862"/>
    </row>
    <row r="92" spans="1:30" ht="15.75">
      <c r="A92" s="1047"/>
      <c r="B92" s="914" t="s">
        <v>5748</v>
      </c>
      <c r="C92" s="804">
        <f t="shared" si="3"/>
        <v>19658</v>
      </c>
      <c r="D92" s="914">
        <v>243</v>
      </c>
      <c r="E92" s="914">
        <v>79</v>
      </c>
      <c r="F92" s="914">
        <v>1540</v>
      </c>
      <c r="G92" s="914">
        <v>2543</v>
      </c>
      <c r="H92" s="914">
        <v>1325</v>
      </c>
      <c r="I92" s="914">
        <v>4295</v>
      </c>
      <c r="J92" s="914">
        <v>419</v>
      </c>
      <c r="K92" s="914">
        <v>8108</v>
      </c>
      <c r="L92" s="914"/>
      <c r="M92" s="914"/>
      <c r="N92" s="804">
        <v>1106</v>
      </c>
      <c r="O92" s="837" t="s">
        <v>997</v>
      </c>
      <c r="P92" s="887"/>
    </row>
    <row r="93" spans="1:30" ht="15.75">
      <c r="A93" s="1047"/>
      <c r="B93" s="940" t="s">
        <v>5750</v>
      </c>
      <c r="C93" s="804">
        <f t="shared" si="3"/>
        <v>4349</v>
      </c>
      <c r="D93" s="914"/>
      <c r="E93" s="914">
        <v>45</v>
      </c>
      <c r="F93" s="914">
        <v>752</v>
      </c>
      <c r="G93" s="914">
        <v>260</v>
      </c>
      <c r="H93" s="914">
        <v>70</v>
      </c>
      <c r="I93" s="914">
        <v>553</v>
      </c>
      <c r="J93" s="914">
        <v>695</v>
      </c>
      <c r="K93" s="914">
        <v>1534</v>
      </c>
      <c r="L93" s="914">
        <v>19</v>
      </c>
      <c r="M93" s="914"/>
      <c r="N93" s="804">
        <v>421</v>
      </c>
      <c r="O93" s="837"/>
      <c r="P93" s="887"/>
      <c r="T93" s="804"/>
      <c r="U93" s="804"/>
    </row>
    <row r="94" spans="1:30" ht="15.75">
      <c r="A94" s="1047"/>
      <c r="B94" s="914" t="s">
        <v>6429</v>
      </c>
      <c r="C94" s="804">
        <f t="shared" si="3"/>
        <v>123</v>
      </c>
      <c r="D94" s="914"/>
      <c r="E94" s="914"/>
      <c r="F94" s="914">
        <v>3</v>
      </c>
      <c r="G94" s="914">
        <v>15</v>
      </c>
      <c r="H94" s="914">
        <v>6</v>
      </c>
      <c r="I94" s="914"/>
      <c r="J94" s="914">
        <v>4</v>
      </c>
      <c r="K94" s="914">
        <v>50</v>
      </c>
      <c r="L94" s="914"/>
      <c r="M94" s="914">
        <v>45</v>
      </c>
      <c r="N94" s="804">
        <v>0</v>
      </c>
      <c r="O94" s="837" t="s">
        <v>997</v>
      </c>
      <c r="P94" s="887"/>
      <c r="T94" s="884"/>
      <c r="U94" s="884"/>
    </row>
    <row r="95" spans="1:30" ht="15.75">
      <c r="A95" s="1047"/>
      <c r="B95" s="940" t="s">
        <v>6380</v>
      </c>
      <c r="C95" s="804">
        <f t="shared" si="3"/>
        <v>4612</v>
      </c>
      <c r="D95" s="914"/>
      <c r="E95" s="914"/>
      <c r="F95" s="914"/>
      <c r="G95" s="914"/>
      <c r="H95" s="914"/>
      <c r="I95" s="914"/>
      <c r="J95" s="914"/>
      <c r="K95" s="914"/>
      <c r="L95" s="914"/>
      <c r="M95" s="914"/>
      <c r="N95" s="804">
        <v>4612</v>
      </c>
      <c r="O95" s="837"/>
      <c r="P95" s="887"/>
      <c r="Q95" s="810"/>
      <c r="R95" s="811"/>
      <c r="S95" s="810"/>
      <c r="T95" s="862"/>
      <c r="U95" s="862"/>
      <c r="V95" s="807"/>
      <c r="W95" s="807"/>
      <c r="X95" s="807"/>
      <c r="Y95" s="739"/>
      <c r="Z95" s="739"/>
      <c r="AA95" s="739"/>
      <c r="AB95" s="739"/>
      <c r="AC95" s="739"/>
      <c r="AD95" s="686"/>
    </row>
    <row r="96" spans="1:30" ht="15.75">
      <c r="A96" s="1047"/>
      <c r="B96" s="828" t="s">
        <v>5704</v>
      </c>
      <c r="C96" s="804">
        <f t="shared" si="3"/>
        <v>434</v>
      </c>
      <c r="D96" s="914">
        <v>10</v>
      </c>
      <c r="E96" s="914">
        <v>27</v>
      </c>
      <c r="F96" s="914">
        <v>227</v>
      </c>
      <c r="G96" s="914">
        <v>15</v>
      </c>
      <c r="H96" s="914"/>
      <c r="I96" s="914"/>
      <c r="J96" s="914">
        <v>58</v>
      </c>
      <c r="K96" s="914">
        <v>63</v>
      </c>
      <c r="L96" s="914"/>
      <c r="M96" s="914"/>
      <c r="N96" s="804">
        <v>34</v>
      </c>
      <c r="O96" s="837" t="s">
        <v>997</v>
      </c>
      <c r="P96" s="887"/>
      <c r="Q96" s="810"/>
      <c r="R96" s="811"/>
      <c r="S96" s="810"/>
      <c r="T96" s="884"/>
      <c r="U96" s="884"/>
      <c r="V96" s="807"/>
      <c r="W96" s="807"/>
      <c r="X96" s="807"/>
      <c r="Y96" s="739"/>
      <c r="Z96" s="739"/>
      <c r="AA96" s="739"/>
      <c r="AB96" s="739"/>
      <c r="AC96" s="739"/>
      <c r="AD96" s="686"/>
    </row>
    <row r="97" spans="1:30" ht="15.75">
      <c r="A97" s="1047"/>
      <c r="B97" s="828" t="s">
        <v>6430</v>
      </c>
      <c r="C97" s="804">
        <f t="shared" si="3"/>
        <v>375</v>
      </c>
      <c r="D97" s="914">
        <v>14</v>
      </c>
      <c r="E97" s="914"/>
      <c r="F97" s="914">
        <v>31</v>
      </c>
      <c r="G97" s="914">
        <v>8</v>
      </c>
      <c r="H97" s="914">
        <v>8</v>
      </c>
      <c r="I97" s="914">
        <v>7</v>
      </c>
      <c r="J97" s="914">
        <v>30</v>
      </c>
      <c r="K97" s="914">
        <v>228</v>
      </c>
      <c r="L97" s="914"/>
      <c r="M97" s="914">
        <v>16</v>
      </c>
      <c r="N97" s="804">
        <v>33</v>
      </c>
      <c r="O97" s="837" t="s">
        <v>997</v>
      </c>
      <c r="P97" s="887"/>
      <c r="Q97" s="810"/>
      <c r="R97" s="811"/>
      <c r="S97" s="810"/>
      <c r="T97" s="862"/>
      <c r="U97" s="862"/>
      <c r="V97" s="807"/>
      <c r="W97" s="807"/>
      <c r="X97" s="807"/>
      <c r="Y97" s="807"/>
      <c r="Z97" s="807"/>
      <c r="AA97" s="807"/>
      <c r="AB97" s="807"/>
      <c r="AC97" s="739"/>
      <c r="AD97" s="686"/>
    </row>
    <row r="98" spans="1:30" ht="15.75">
      <c r="A98" s="1047"/>
      <c r="B98" s="914" t="s">
        <v>5756</v>
      </c>
      <c r="C98" s="804">
        <f t="shared" si="3"/>
        <v>23454</v>
      </c>
      <c r="D98" s="914">
        <v>86</v>
      </c>
      <c r="E98" s="914">
        <v>326</v>
      </c>
      <c r="F98" s="914">
        <v>488</v>
      </c>
      <c r="G98" s="914">
        <v>6852</v>
      </c>
      <c r="H98" s="914">
        <v>5104</v>
      </c>
      <c r="I98" s="914">
        <v>824</v>
      </c>
      <c r="J98" s="914">
        <v>4131</v>
      </c>
      <c r="K98" s="914">
        <v>1652</v>
      </c>
      <c r="L98" s="914">
        <v>48</v>
      </c>
      <c r="M98" s="914"/>
      <c r="N98" s="804">
        <v>3943</v>
      </c>
      <c r="O98" s="837" t="s">
        <v>997</v>
      </c>
      <c r="P98" s="887"/>
      <c r="Q98" s="810"/>
      <c r="R98" s="811"/>
      <c r="S98" s="810"/>
      <c r="V98" s="807"/>
      <c r="W98" s="807"/>
      <c r="X98" s="807"/>
      <c r="Y98" s="739"/>
      <c r="Z98" s="739"/>
      <c r="AA98" s="739"/>
      <c r="AB98" s="739"/>
      <c r="AC98" s="739"/>
      <c r="AD98" s="686"/>
    </row>
    <row r="99" spans="1:30" s="59" customFormat="1" ht="15.75">
      <c r="A99" s="1047"/>
      <c r="B99" s="940" t="s">
        <v>5757</v>
      </c>
      <c r="C99" s="804">
        <f t="shared" si="3"/>
        <v>469</v>
      </c>
      <c r="D99" s="938"/>
      <c r="E99" s="938"/>
      <c r="F99" s="938"/>
      <c r="G99" s="938"/>
      <c r="H99" s="938"/>
      <c r="I99" s="938"/>
      <c r="J99" s="938"/>
      <c r="K99" s="938"/>
      <c r="L99" s="938"/>
      <c r="M99" s="938"/>
      <c r="N99" s="804">
        <v>469</v>
      </c>
      <c r="O99" s="837"/>
      <c r="P99" s="887"/>
      <c r="Q99" s="810"/>
      <c r="R99" s="811"/>
      <c r="S99" s="810"/>
      <c r="T99" s="862"/>
      <c r="U99" s="862"/>
      <c r="V99" s="807"/>
      <c r="W99" s="807"/>
      <c r="X99" s="807"/>
      <c r="Y99" s="739"/>
      <c r="Z99" s="739"/>
      <c r="AA99" s="739"/>
      <c r="AB99" s="739"/>
      <c r="AC99" s="739"/>
      <c r="AD99" s="686"/>
    </row>
    <row r="100" spans="1:30" ht="15.75">
      <c r="A100" s="1047"/>
      <c r="B100" s="950" t="s">
        <v>6545</v>
      </c>
      <c r="C100" s="804">
        <f t="shared" si="3"/>
        <v>2083</v>
      </c>
      <c r="D100" s="914">
        <v>83</v>
      </c>
      <c r="E100" s="914"/>
      <c r="F100" s="914">
        <v>62</v>
      </c>
      <c r="G100" s="914">
        <v>160</v>
      </c>
      <c r="H100" s="914">
        <v>68</v>
      </c>
      <c r="I100" s="914">
        <v>444</v>
      </c>
      <c r="J100" s="914">
        <v>723</v>
      </c>
      <c r="K100" s="914">
        <v>473</v>
      </c>
      <c r="L100" s="914"/>
      <c r="M100" s="914">
        <v>60</v>
      </c>
      <c r="N100" s="804">
        <v>10</v>
      </c>
      <c r="O100" s="837"/>
      <c r="P100" s="887"/>
      <c r="Q100" s="810"/>
      <c r="R100" s="811"/>
      <c r="S100" s="810"/>
      <c r="T100" s="804"/>
      <c r="U100" s="804"/>
      <c r="V100" s="810"/>
      <c r="W100" s="810"/>
      <c r="X100" s="810"/>
      <c r="Y100" s="686"/>
      <c r="Z100" s="686"/>
      <c r="AA100" s="686"/>
      <c r="AB100" s="686"/>
      <c r="AD100" s="686"/>
    </row>
    <row r="101" spans="1:30" ht="15.75">
      <c r="A101" s="1047"/>
      <c r="B101" s="914" t="s">
        <v>6375</v>
      </c>
      <c r="C101" s="804">
        <f t="shared" si="3"/>
        <v>91</v>
      </c>
      <c r="D101" s="914"/>
      <c r="E101" s="914"/>
      <c r="F101" s="914">
        <v>73</v>
      </c>
      <c r="G101" s="914"/>
      <c r="H101" s="914"/>
      <c r="I101" s="914"/>
      <c r="J101" s="914">
        <v>4</v>
      </c>
      <c r="K101" s="914">
        <v>14</v>
      </c>
      <c r="L101" s="914"/>
      <c r="M101" s="914"/>
      <c r="N101" s="804">
        <v>0</v>
      </c>
      <c r="O101" s="837"/>
      <c r="P101" s="887"/>
      <c r="Q101" s="807"/>
      <c r="R101" s="808"/>
      <c r="S101" s="803"/>
      <c r="T101" s="884"/>
      <c r="U101" s="884"/>
      <c r="V101" s="803"/>
      <c r="W101" s="803"/>
      <c r="X101" s="803"/>
      <c r="Y101" s="32"/>
      <c r="Z101" s="32"/>
      <c r="AA101" s="32"/>
      <c r="AB101" s="32"/>
      <c r="AC101" s="32"/>
      <c r="AD101" s="32"/>
    </row>
    <row r="102" spans="1:30" ht="15.75">
      <c r="A102" s="1047"/>
      <c r="B102" s="950" t="s">
        <v>6546</v>
      </c>
      <c r="C102" s="804">
        <f t="shared" si="3"/>
        <v>6077</v>
      </c>
      <c r="D102" s="914">
        <v>1099</v>
      </c>
      <c r="E102" s="914">
        <v>30</v>
      </c>
      <c r="F102" s="914">
        <v>1370</v>
      </c>
      <c r="G102" s="914">
        <v>288</v>
      </c>
      <c r="H102" s="914">
        <v>494</v>
      </c>
      <c r="I102" s="914">
        <v>511</v>
      </c>
      <c r="J102" s="914">
        <v>1078</v>
      </c>
      <c r="K102" s="914">
        <v>648</v>
      </c>
      <c r="L102" s="914">
        <v>268</v>
      </c>
      <c r="M102" s="914"/>
      <c r="N102" s="804">
        <v>291</v>
      </c>
      <c r="O102" s="837"/>
      <c r="P102" s="887"/>
      <c r="Q102" s="807"/>
      <c r="R102" s="808"/>
      <c r="S102" s="803"/>
      <c r="T102" s="804"/>
      <c r="U102" s="804"/>
      <c r="V102" s="803"/>
      <c r="W102" s="803"/>
      <c r="X102" s="803"/>
      <c r="Y102" s="32"/>
      <c r="Z102" s="32"/>
      <c r="AA102" s="32"/>
      <c r="AB102" s="32"/>
      <c r="AC102" s="32"/>
      <c r="AD102" s="32"/>
    </row>
    <row r="103" spans="1:30" ht="15.75">
      <c r="A103" s="1047"/>
      <c r="B103" s="914" t="s">
        <v>6431</v>
      </c>
      <c r="C103" s="804">
        <f t="shared" si="3"/>
        <v>477</v>
      </c>
      <c r="D103" s="914"/>
      <c r="E103" s="914"/>
      <c r="F103" s="914"/>
      <c r="G103" s="914"/>
      <c r="H103" s="914">
        <v>18</v>
      </c>
      <c r="I103" s="914">
        <v>42</v>
      </c>
      <c r="J103" s="914"/>
      <c r="K103" s="914"/>
      <c r="L103" s="914"/>
      <c r="M103" s="914"/>
      <c r="N103" s="804">
        <v>417</v>
      </c>
      <c r="O103" s="837"/>
      <c r="P103" s="813"/>
    </row>
    <row r="104" spans="1:30" s="59" customFormat="1" ht="15.75">
      <c r="A104" s="1047"/>
      <c r="B104" s="938" t="s">
        <v>5758</v>
      </c>
      <c r="C104" s="804">
        <f t="shared" si="3"/>
        <v>232</v>
      </c>
      <c r="D104" s="938"/>
      <c r="E104" s="938"/>
      <c r="F104" s="938">
        <v>15</v>
      </c>
      <c r="G104" s="938"/>
      <c r="H104" s="938"/>
      <c r="I104" s="938"/>
      <c r="J104" s="938">
        <v>4</v>
      </c>
      <c r="K104" s="938">
        <v>86</v>
      </c>
      <c r="L104" s="938">
        <v>127</v>
      </c>
      <c r="M104" s="938"/>
      <c r="N104" s="804">
        <v>0</v>
      </c>
      <c r="O104" s="837" t="s">
        <v>997</v>
      </c>
      <c r="P104" s="949"/>
      <c r="T104" s="942"/>
      <c r="U104" s="942"/>
    </row>
    <row r="105" spans="1:30" ht="15.75">
      <c r="A105" s="1047"/>
      <c r="B105" s="940" t="s">
        <v>6398</v>
      </c>
      <c r="C105" s="804">
        <f t="shared" si="3"/>
        <v>314</v>
      </c>
      <c r="D105" s="914">
        <v>10</v>
      </c>
      <c r="E105" s="914"/>
      <c r="F105" s="914">
        <v>7</v>
      </c>
      <c r="G105" s="914"/>
      <c r="H105" s="914">
        <v>88</v>
      </c>
      <c r="I105" s="914">
        <v>12</v>
      </c>
      <c r="J105" s="914"/>
      <c r="K105" s="914">
        <v>7</v>
      </c>
      <c r="L105" s="914">
        <v>7</v>
      </c>
      <c r="M105" s="914"/>
      <c r="N105" s="804">
        <v>183</v>
      </c>
      <c r="O105" s="824"/>
      <c r="P105" s="813"/>
    </row>
    <row r="106" spans="1:30" ht="15.75">
      <c r="A106" s="1047"/>
      <c r="B106" s="804" t="s">
        <v>5759</v>
      </c>
      <c r="C106" s="804">
        <f t="shared" si="3"/>
        <v>574</v>
      </c>
      <c r="D106" s="914"/>
      <c r="E106" s="914"/>
      <c r="F106" s="914">
        <v>18</v>
      </c>
      <c r="G106" s="914">
        <v>190</v>
      </c>
      <c r="H106" s="914"/>
      <c r="I106" s="914">
        <v>128</v>
      </c>
      <c r="J106" s="914">
        <v>63</v>
      </c>
      <c r="K106" s="914">
        <v>56</v>
      </c>
      <c r="L106" s="914">
        <v>13</v>
      </c>
      <c r="M106" s="914"/>
      <c r="N106" s="804">
        <v>106</v>
      </c>
      <c r="O106" s="824"/>
      <c r="P106" s="887"/>
      <c r="T106" s="804"/>
      <c r="U106" s="804"/>
    </row>
    <row r="107" spans="1:30" ht="15" customHeight="1">
      <c r="A107" s="1047"/>
      <c r="B107" s="804" t="s">
        <v>5760</v>
      </c>
      <c r="C107" s="804">
        <f t="shared" si="3"/>
        <v>450</v>
      </c>
      <c r="D107" s="914"/>
      <c r="E107" s="914">
        <v>36</v>
      </c>
      <c r="F107" s="914"/>
      <c r="G107" s="914"/>
      <c r="H107" s="914">
        <v>3</v>
      </c>
      <c r="I107" s="914">
        <v>153</v>
      </c>
      <c r="J107" s="914">
        <v>3</v>
      </c>
      <c r="K107" s="914">
        <v>255</v>
      </c>
      <c r="L107" s="914"/>
      <c r="M107" s="914"/>
      <c r="N107" s="804">
        <v>0</v>
      </c>
      <c r="O107" s="837" t="s">
        <v>997</v>
      </c>
      <c r="P107" s="887"/>
    </row>
    <row r="108" spans="1:30" ht="15" customHeight="1">
      <c r="A108" s="1047"/>
      <c r="B108" s="914" t="s">
        <v>5761</v>
      </c>
      <c r="C108" s="804">
        <f t="shared" si="3"/>
        <v>662</v>
      </c>
      <c r="D108" s="914">
        <v>4</v>
      </c>
      <c r="E108" s="914">
        <v>30</v>
      </c>
      <c r="F108" s="914">
        <v>40</v>
      </c>
      <c r="G108" s="914">
        <v>39</v>
      </c>
      <c r="H108" s="914">
        <v>22</v>
      </c>
      <c r="I108" s="914">
        <v>47</v>
      </c>
      <c r="J108" s="914">
        <v>29</v>
      </c>
      <c r="K108" s="914">
        <v>192</v>
      </c>
      <c r="L108" s="914">
        <v>59</v>
      </c>
      <c r="M108" s="914">
        <v>63</v>
      </c>
      <c r="N108" s="804">
        <v>137</v>
      </c>
      <c r="O108" s="837"/>
      <c r="P108" s="887"/>
      <c r="Q108" s="810"/>
      <c r="R108" s="811"/>
      <c r="S108" s="810"/>
      <c r="V108" s="810"/>
      <c r="W108" s="810"/>
      <c r="X108" s="810"/>
      <c r="Y108" s="686"/>
      <c r="Z108" s="686"/>
      <c r="AA108" s="686"/>
      <c r="AB108" s="686"/>
      <c r="AC108" s="686"/>
      <c r="AD108" s="686"/>
    </row>
    <row r="109" spans="1:30" ht="15.75">
      <c r="A109" s="1047"/>
      <c r="B109" s="914" t="s">
        <v>5762</v>
      </c>
      <c r="C109" s="804">
        <f t="shared" si="3"/>
        <v>5</v>
      </c>
      <c r="D109" s="914"/>
      <c r="E109" s="914"/>
      <c r="F109" s="914"/>
      <c r="G109" s="914"/>
      <c r="H109" s="914"/>
      <c r="I109" s="914"/>
      <c r="J109" s="914"/>
      <c r="K109" s="914">
        <v>5</v>
      </c>
      <c r="L109" s="914"/>
      <c r="M109" s="914"/>
      <c r="N109" s="804">
        <v>0</v>
      </c>
      <c r="O109" s="837" t="s">
        <v>997</v>
      </c>
      <c r="P109" s="887"/>
      <c r="Q109" s="810"/>
      <c r="R109" s="811"/>
      <c r="S109" s="810"/>
      <c r="T109" s="804"/>
      <c r="U109" s="804"/>
      <c r="V109" s="810"/>
      <c r="W109" s="810"/>
      <c r="X109" s="810"/>
      <c r="Y109" s="686"/>
      <c r="Z109" s="686"/>
      <c r="AA109" s="686"/>
      <c r="AB109" s="686"/>
      <c r="AC109" s="686"/>
      <c r="AD109" s="686"/>
    </row>
    <row r="110" spans="1:30" ht="15.75">
      <c r="A110" s="1047"/>
      <c r="B110" s="940" t="s">
        <v>5763</v>
      </c>
      <c r="C110" s="804">
        <f t="shared" si="3"/>
        <v>26</v>
      </c>
      <c r="D110" s="914"/>
      <c r="E110" s="914"/>
      <c r="F110" s="914">
        <v>4</v>
      </c>
      <c r="G110" s="914"/>
      <c r="H110" s="914"/>
      <c r="I110" s="914"/>
      <c r="J110" s="914"/>
      <c r="K110" s="914"/>
      <c r="L110" s="914"/>
      <c r="M110" s="914"/>
      <c r="N110" s="804">
        <v>22</v>
      </c>
      <c r="O110" s="837"/>
      <c r="P110" s="887"/>
      <c r="Q110" s="810"/>
      <c r="R110" s="811"/>
      <c r="S110" s="810"/>
      <c r="T110" s="862"/>
      <c r="U110" s="862"/>
      <c r="V110" s="810"/>
      <c r="W110" s="810"/>
      <c r="X110" s="810"/>
      <c r="Y110" s="686"/>
      <c r="Z110" s="686"/>
      <c r="AA110" s="686"/>
      <c r="AB110" s="686"/>
      <c r="AC110" s="686"/>
      <c r="AD110" s="686"/>
    </row>
    <row r="111" spans="1:30" ht="15.75">
      <c r="A111" s="1047"/>
      <c r="B111" s="828" t="s">
        <v>6432</v>
      </c>
      <c r="C111" s="804">
        <f t="shared" si="3"/>
        <v>25</v>
      </c>
      <c r="D111" s="914"/>
      <c r="E111" s="914"/>
      <c r="F111" s="914"/>
      <c r="G111" s="914"/>
      <c r="H111" s="914"/>
      <c r="I111" s="914"/>
      <c r="J111" s="914"/>
      <c r="K111" s="914">
        <v>8</v>
      </c>
      <c r="L111" s="914"/>
      <c r="M111" s="914"/>
      <c r="N111" s="804">
        <v>17</v>
      </c>
      <c r="O111" s="837"/>
      <c r="P111" s="874"/>
      <c r="Q111" s="810"/>
      <c r="R111" s="811"/>
      <c r="S111" s="810"/>
      <c r="T111" s="884"/>
      <c r="U111" s="884"/>
      <c r="V111" s="810"/>
      <c r="W111" s="810"/>
      <c r="X111" s="810"/>
      <c r="Y111" s="686"/>
      <c r="Z111" s="686"/>
      <c r="AA111" s="686"/>
      <c r="AB111" s="686"/>
      <c r="AC111" s="686"/>
      <c r="AD111" s="686"/>
    </row>
    <row r="112" spans="1:30" ht="15.75">
      <c r="A112" s="1047"/>
      <c r="B112" s="914" t="s">
        <v>6433</v>
      </c>
      <c r="C112" s="804">
        <f t="shared" si="3"/>
        <v>426</v>
      </c>
      <c r="D112" s="914">
        <v>136</v>
      </c>
      <c r="E112" s="914"/>
      <c r="F112" s="914">
        <v>206</v>
      </c>
      <c r="G112" s="914">
        <v>4</v>
      </c>
      <c r="H112" s="914"/>
      <c r="I112" s="914">
        <v>49</v>
      </c>
      <c r="J112" s="914"/>
      <c r="K112" s="914">
        <v>31</v>
      </c>
      <c r="L112" s="914"/>
      <c r="M112" s="914"/>
      <c r="N112" s="804">
        <v>0</v>
      </c>
      <c r="O112" s="837"/>
      <c r="P112" s="874"/>
      <c r="Q112" s="810"/>
      <c r="R112" s="811"/>
      <c r="S112" s="810"/>
      <c r="V112" s="810"/>
      <c r="W112" s="810"/>
      <c r="X112" s="810"/>
      <c r="Y112" s="686"/>
      <c r="Z112" s="686"/>
      <c r="AA112" s="686"/>
      <c r="AB112" s="686"/>
      <c r="AC112" s="686"/>
      <c r="AD112" s="686"/>
    </row>
    <row r="113" spans="1:30" ht="15.75">
      <c r="A113" s="1047"/>
      <c r="B113" s="940" t="s">
        <v>5764</v>
      </c>
      <c r="C113" s="804">
        <f t="shared" si="3"/>
        <v>13</v>
      </c>
      <c r="D113" s="914"/>
      <c r="E113" s="914"/>
      <c r="F113" s="914"/>
      <c r="G113" s="914"/>
      <c r="H113" s="914"/>
      <c r="I113" s="914"/>
      <c r="J113" s="914"/>
      <c r="K113" s="914">
        <v>13</v>
      </c>
      <c r="L113" s="914"/>
      <c r="M113" s="914"/>
      <c r="N113" s="804">
        <v>0</v>
      </c>
      <c r="O113" s="824"/>
      <c r="P113" s="887"/>
      <c r="Q113" s="810"/>
      <c r="R113" s="811"/>
      <c r="S113" s="810"/>
      <c r="V113" s="810"/>
      <c r="W113" s="810"/>
      <c r="X113" s="810"/>
      <c r="Y113" s="686"/>
      <c r="Z113" s="686"/>
      <c r="AA113" s="739"/>
      <c r="AB113" s="739"/>
      <c r="AC113" s="686"/>
      <c r="AD113" s="686"/>
    </row>
    <row r="114" spans="1:30" ht="15.75">
      <c r="A114" s="1047"/>
      <c r="B114" s="805" t="s">
        <v>6411</v>
      </c>
      <c r="C114" s="804">
        <f t="shared" si="3"/>
        <v>68</v>
      </c>
      <c r="D114" s="914"/>
      <c r="E114" s="914"/>
      <c r="F114" s="914">
        <v>35</v>
      </c>
      <c r="G114" s="914"/>
      <c r="H114" s="914"/>
      <c r="I114" s="914"/>
      <c r="J114" s="914"/>
      <c r="K114" s="914">
        <v>33</v>
      </c>
      <c r="L114" s="914"/>
      <c r="M114" s="914"/>
      <c r="N114" s="804">
        <v>0</v>
      </c>
      <c r="O114" s="837"/>
      <c r="P114" s="887"/>
      <c r="Q114" s="810"/>
      <c r="R114" s="811"/>
      <c r="S114" s="810"/>
      <c r="T114" s="804"/>
      <c r="U114" s="804"/>
      <c r="V114" s="810"/>
      <c r="W114" s="810"/>
      <c r="X114" s="810"/>
      <c r="Y114" s="686"/>
      <c r="Z114" s="686"/>
      <c r="AA114" s="837"/>
      <c r="AB114" s="739"/>
      <c r="AC114" s="686"/>
      <c r="AD114" s="686"/>
    </row>
    <row r="115" spans="1:30" ht="15.75">
      <c r="A115" s="1047"/>
      <c r="B115" s="940" t="s">
        <v>5765</v>
      </c>
      <c r="C115" s="804">
        <f t="shared" ref="C115:C146" si="4">SUM(D115:N115)</f>
        <v>509</v>
      </c>
      <c r="D115" s="914"/>
      <c r="E115" s="914">
        <v>21</v>
      </c>
      <c r="F115" s="914">
        <v>1</v>
      </c>
      <c r="G115" s="914">
        <v>19</v>
      </c>
      <c r="H115" s="914">
        <v>202</v>
      </c>
      <c r="I115" s="914">
        <v>3</v>
      </c>
      <c r="J115" s="914">
        <v>95</v>
      </c>
      <c r="K115" s="914">
        <v>113</v>
      </c>
      <c r="L115" s="914"/>
      <c r="M115" s="914"/>
      <c r="N115" s="804">
        <v>55</v>
      </c>
      <c r="O115" s="837"/>
      <c r="P115" s="887"/>
      <c r="Q115" s="810"/>
      <c r="R115" s="811"/>
      <c r="S115" s="810"/>
      <c r="T115" s="862"/>
      <c r="U115" s="862"/>
      <c r="V115" s="810"/>
      <c r="W115" s="810"/>
      <c r="X115" s="810"/>
      <c r="Y115" s="686"/>
      <c r="Z115" s="686"/>
      <c r="AA115" s="739"/>
      <c r="AB115" s="739"/>
      <c r="AC115" s="686"/>
      <c r="AD115" s="686"/>
    </row>
    <row r="116" spans="1:30" ht="15.75">
      <c r="A116" s="1047"/>
      <c r="B116" s="828" t="s">
        <v>5753</v>
      </c>
      <c r="C116" s="804">
        <f t="shared" si="4"/>
        <v>1679</v>
      </c>
      <c r="D116" s="914">
        <v>89</v>
      </c>
      <c r="E116" s="914"/>
      <c r="F116" s="914">
        <v>15</v>
      </c>
      <c r="G116" s="914"/>
      <c r="H116" s="914">
        <v>29</v>
      </c>
      <c r="I116" s="914"/>
      <c r="J116" s="914">
        <v>16</v>
      </c>
      <c r="K116" s="914">
        <v>1526</v>
      </c>
      <c r="L116" s="914"/>
      <c r="M116" s="914"/>
      <c r="N116" s="804">
        <v>4</v>
      </c>
      <c r="O116" s="824"/>
      <c r="P116" s="887"/>
      <c r="AA116" s="921"/>
      <c r="AB116" s="921"/>
    </row>
    <row r="117" spans="1:30" ht="15.75">
      <c r="A117" s="1047"/>
      <c r="B117" s="805" t="s">
        <v>6410</v>
      </c>
      <c r="C117" s="804">
        <f t="shared" si="4"/>
        <v>198</v>
      </c>
      <c r="D117" s="914"/>
      <c r="E117" s="914">
        <v>14</v>
      </c>
      <c r="F117" s="914">
        <v>145</v>
      </c>
      <c r="G117" s="914"/>
      <c r="H117" s="914"/>
      <c r="I117" s="914"/>
      <c r="J117" s="914"/>
      <c r="K117" s="914">
        <v>39</v>
      </c>
      <c r="L117" s="914"/>
      <c r="M117" s="914"/>
      <c r="N117" s="804">
        <v>0</v>
      </c>
      <c r="O117" s="837"/>
      <c r="P117" s="887"/>
      <c r="T117" s="862"/>
      <c r="U117" s="862"/>
    </row>
    <row r="118" spans="1:30" ht="15.75">
      <c r="A118" s="1047"/>
      <c r="B118" s="805" t="s">
        <v>5766</v>
      </c>
      <c r="C118" s="804">
        <f t="shared" si="4"/>
        <v>225</v>
      </c>
      <c r="D118" s="914">
        <v>21</v>
      </c>
      <c r="E118" s="914">
        <v>8</v>
      </c>
      <c r="F118" s="914">
        <v>80</v>
      </c>
      <c r="G118" s="914">
        <v>23</v>
      </c>
      <c r="H118" s="914"/>
      <c r="I118" s="914">
        <v>15</v>
      </c>
      <c r="J118" s="914">
        <v>17</v>
      </c>
      <c r="K118" s="914">
        <v>24</v>
      </c>
      <c r="L118" s="914">
        <v>5</v>
      </c>
      <c r="M118" s="914"/>
      <c r="N118" s="804">
        <v>32</v>
      </c>
      <c r="O118" s="837" t="s">
        <v>997</v>
      </c>
      <c r="P118" s="887"/>
      <c r="T118" s="862"/>
      <c r="U118" s="862"/>
    </row>
    <row r="119" spans="1:30" ht="15.75">
      <c r="A119" s="1047"/>
      <c r="B119" s="805" t="s">
        <v>6434</v>
      </c>
      <c r="C119" s="804">
        <f t="shared" si="4"/>
        <v>261</v>
      </c>
      <c r="D119" s="914">
        <v>138</v>
      </c>
      <c r="E119" s="914"/>
      <c r="F119" s="914">
        <v>38</v>
      </c>
      <c r="G119" s="914"/>
      <c r="H119" s="914">
        <v>22</v>
      </c>
      <c r="I119" s="914"/>
      <c r="J119" s="914">
        <v>26</v>
      </c>
      <c r="K119" s="914">
        <v>10</v>
      </c>
      <c r="L119" s="914">
        <v>27</v>
      </c>
      <c r="M119" s="914"/>
      <c r="N119" s="804">
        <v>0</v>
      </c>
      <c r="O119" s="837"/>
      <c r="P119" s="887"/>
    </row>
    <row r="120" spans="1:30" ht="15.75">
      <c r="A120" s="1047"/>
      <c r="B120" s="914" t="s">
        <v>5767</v>
      </c>
      <c r="C120" s="804">
        <f t="shared" si="4"/>
        <v>2</v>
      </c>
      <c r="D120" s="914"/>
      <c r="E120" s="914"/>
      <c r="F120" s="914"/>
      <c r="G120" s="914"/>
      <c r="H120" s="914">
        <v>2</v>
      </c>
      <c r="I120" s="914"/>
      <c r="J120" s="914"/>
      <c r="K120" s="914"/>
      <c r="L120" s="914"/>
      <c r="M120" s="914"/>
      <c r="N120" s="804">
        <v>0</v>
      </c>
      <c r="O120" s="837" t="s">
        <v>997</v>
      </c>
      <c r="P120" s="887"/>
      <c r="T120" s="928"/>
      <c r="U120" s="928"/>
    </row>
    <row r="121" spans="1:30" ht="15.75">
      <c r="A121" s="1047"/>
      <c r="B121" s="940" t="s">
        <v>5768</v>
      </c>
      <c r="C121" s="804">
        <f t="shared" si="4"/>
        <v>546</v>
      </c>
      <c r="D121" s="940">
        <v>45</v>
      </c>
      <c r="E121" s="940">
        <v>18</v>
      </c>
      <c r="F121" s="940">
        <v>184</v>
      </c>
      <c r="G121" s="940">
        <v>52</v>
      </c>
      <c r="H121" s="940">
        <v>33</v>
      </c>
      <c r="I121" s="940">
        <v>3</v>
      </c>
      <c r="J121" s="940">
        <v>63</v>
      </c>
      <c r="K121" s="940">
        <v>138</v>
      </c>
      <c r="L121" s="940">
        <v>10</v>
      </c>
      <c r="M121" s="940"/>
      <c r="N121" s="804">
        <v>0</v>
      </c>
      <c r="O121" s="835"/>
      <c r="P121" s="887"/>
      <c r="T121" s="880"/>
      <c r="U121" s="880"/>
    </row>
    <row r="122" spans="1:30" ht="15.75">
      <c r="A122" s="1047" t="s">
        <v>676</v>
      </c>
      <c r="B122" s="914" t="s">
        <v>6385</v>
      </c>
      <c r="C122" s="804">
        <f t="shared" si="4"/>
        <v>495</v>
      </c>
      <c r="D122" s="914"/>
      <c r="E122" s="914"/>
      <c r="F122" s="914"/>
      <c r="G122" s="914"/>
      <c r="H122" s="914"/>
      <c r="I122" s="914">
        <v>429</v>
      </c>
      <c r="J122" s="914"/>
      <c r="K122" s="914"/>
      <c r="L122" s="914"/>
      <c r="M122" s="914"/>
      <c r="N122" s="804">
        <v>66</v>
      </c>
      <c r="O122" s="837"/>
      <c r="P122" s="887"/>
      <c r="T122" s="804"/>
      <c r="U122" s="804"/>
    </row>
    <row r="123" spans="1:30" ht="15.75">
      <c r="A123" s="1047"/>
      <c r="B123" s="914" t="s">
        <v>6386</v>
      </c>
      <c r="C123" s="804">
        <f t="shared" si="4"/>
        <v>6</v>
      </c>
      <c r="D123" s="914"/>
      <c r="E123" s="914">
        <v>4</v>
      </c>
      <c r="F123" s="914"/>
      <c r="G123" s="914">
        <v>1</v>
      </c>
      <c r="H123" s="914"/>
      <c r="I123" s="914">
        <v>1</v>
      </c>
      <c r="J123" s="914"/>
      <c r="K123" s="914"/>
      <c r="L123" s="914"/>
      <c r="M123" s="914"/>
      <c r="N123" s="804">
        <v>0</v>
      </c>
      <c r="O123" s="837"/>
      <c r="P123" s="887"/>
    </row>
    <row r="124" spans="1:30" ht="15.75">
      <c r="A124" s="1047"/>
      <c r="B124" s="940" t="s">
        <v>6443</v>
      </c>
      <c r="C124" s="804">
        <f t="shared" si="4"/>
        <v>38</v>
      </c>
      <c r="D124" s="914"/>
      <c r="E124" s="914">
        <v>19</v>
      </c>
      <c r="F124" s="914">
        <v>3</v>
      </c>
      <c r="G124" s="914"/>
      <c r="H124" s="914">
        <v>1</v>
      </c>
      <c r="I124" s="914">
        <v>2</v>
      </c>
      <c r="J124" s="914"/>
      <c r="K124" s="914">
        <v>3</v>
      </c>
      <c r="L124" s="914">
        <v>4</v>
      </c>
      <c r="M124" s="914"/>
      <c r="N124" s="804">
        <v>6</v>
      </c>
      <c r="O124" s="837"/>
      <c r="P124" s="887"/>
      <c r="Q124" s="810"/>
      <c r="R124" s="811"/>
      <c r="S124" s="810"/>
      <c r="T124" s="928"/>
      <c r="U124" s="928"/>
      <c r="V124" s="810"/>
      <c r="W124" s="810"/>
      <c r="X124" s="810"/>
      <c r="Y124" s="686"/>
      <c r="Z124" s="686"/>
      <c r="AA124" s="686"/>
      <c r="AB124" s="686"/>
      <c r="AC124" s="686"/>
      <c r="AD124" s="686"/>
    </row>
    <row r="125" spans="1:30" ht="15.75">
      <c r="A125" s="1047"/>
      <c r="B125" s="940" t="s">
        <v>5769</v>
      </c>
      <c r="C125" s="804">
        <f t="shared" si="4"/>
        <v>546</v>
      </c>
      <c r="D125" s="940">
        <v>1</v>
      </c>
      <c r="E125" s="940">
        <v>2</v>
      </c>
      <c r="F125" s="914">
        <v>228</v>
      </c>
      <c r="G125" s="914">
        <v>35</v>
      </c>
      <c r="H125" s="914">
        <v>33</v>
      </c>
      <c r="I125" s="914"/>
      <c r="J125" s="914">
        <v>8</v>
      </c>
      <c r="K125" s="914">
        <v>236</v>
      </c>
      <c r="L125" s="914"/>
      <c r="M125" s="914"/>
      <c r="N125" s="804">
        <v>3</v>
      </c>
      <c r="O125" s="824"/>
      <c r="P125" s="887"/>
      <c r="T125" s="944"/>
      <c r="U125" s="944"/>
    </row>
    <row r="126" spans="1:30" ht="15.75">
      <c r="A126" s="1047"/>
      <c r="B126" s="914" t="s">
        <v>6381</v>
      </c>
      <c r="C126" s="804">
        <f t="shared" si="4"/>
        <v>24</v>
      </c>
      <c r="D126" s="939"/>
      <c r="E126" s="939"/>
      <c r="F126" s="914"/>
      <c r="G126" s="914"/>
      <c r="H126" s="914">
        <v>4</v>
      </c>
      <c r="I126" s="914"/>
      <c r="J126" s="914"/>
      <c r="K126" s="914">
        <v>20</v>
      </c>
      <c r="L126" s="914"/>
      <c r="M126" s="914"/>
      <c r="N126" s="804">
        <v>0</v>
      </c>
      <c r="O126" s="837"/>
      <c r="P126" s="887"/>
      <c r="T126" s="944"/>
      <c r="U126" s="944"/>
    </row>
    <row r="127" spans="1:30" ht="15.75">
      <c r="A127" s="1047"/>
      <c r="B127" s="914" t="s">
        <v>6382</v>
      </c>
      <c r="C127" s="804">
        <f t="shared" si="4"/>
        <v>5632</v>
      </c>
      <c r="D127" s="940"/>
      <c r="E127" s="940">
        <v>20</v>
      </c>
      <c r="F127" s="914"/>
      <c r="G127" s="914">
        <v>30</v>
      </c>
      <c r="H127" s="914">
        <v>2285</v>
      </c>
      <c r="I127" s="914">
        <v>222</v>
      </c>
      <c r="J127" s="914">
        <v>593</v>
      </c>
      <c r="K127" s="914">
        <v>468</v>
      </c>
      <c r="L127" s="914">
        <v>16</v>
      </c>
      <c r="M127" s="914"/>
      <c r="N127" s="804">
        <v>1998</v>
      </c>
      <c r="O127" s="837"/>
      <c r="P127" s="887"/>
      <c r="T127" s="862"/>
      <c r="U127" s="943"/>
    </row>
    <row r="128" spans="1:30" ht="15.75">
      <c r="A128" s="1047"/>
      <c r="B128" s="938" t="s">
        <v>6383</v>
      </c>
      <c r="C128" s="804">
        <f t="shared" si="4"/>
        <v>1175</v>
      </c>
      <c r="D128" s="938">
        <v>1</v>
      </c>
      <c r="E128" s="938">
        <v>5</v>
      </c>
      <c r="F128" s="938">
        <v>50</v>
      </c>
      <c r="G128" s="938">
        <v>120</v>
      </c>
      <c r="H128" s="938">
        <v>6</v>
      </c>
      <c r="I128" s="938">
        <v>145</v>
      </c>
      <c r="J128" s="938">
        <v>151</v>
      </c>
      <c r="K128" s="938">
        <v>254</v>
      </c>
      <c r="L128" s="938"/>
      <c r="M128" s="938">
        <v>91</v>
      </c>
      <c r="N128" s="804">
        <v>352</v>
      </c>
      <c r="O128" s="837" t="s">
        <v>997</v>
      </c>
      <c r="P128" s="862"/>
    </row>
    <row r="129" spans="1:30" ht="15.75">
      <c r="A129" s="1047"/>
      <c r="B129" s="805" t="s">
        <v>6181</v>
      </c>
      <c r="C129" s="804">
        <f t="shared" si="4"/>
        <v>19</v>
      </c>
      <c r="D129" s="804"/>
      <c r="E129" s="939"/>
      <c r="F129" s="914">
        <v>19</v>
      </c>
      <c r="G129" s="914"/>
      <c r="H129" s="914"/>
      <c r="I129" s="914"/>
      <c r="J129" s="914"/>
      <c r="K129" s="914"/>
      <c r="L129" s="914"/>
      <c r="M129" s="914"/>
      <c r="N129" s="804">
        <v>0</v>
      </c>
      <c r="O129" s="837" t="s">
        <v>997</v>
      </c>
      <c r="P129" s="887"/>
      <c r="T129" s="804"/>
      <c r="U129" s="804"/>
    </row>
    <row r="130" spans="1:30" ht="15.75">
      <c r="A130" s="1047"/>
      <c r="B130" s="940" t="s">
        <v>6436</v>
      </c>
      <c r="C130" s="804">
        <f t="shared" si="4"/>
        <v>132</v>
      </c>
      <c r="D130" s="914"/>
      <c r="E130" s="914"/>
      <c r="F130" s="914"/>
      <c r="G130" s="914"/>
      <c r="H130" s="914">
        <v>11</v>
      </c>
      <c r="I130" s="914">
        <v>2</v>
      </c>
      <c r="J130" s="914">
        <v>22</v>
      </c>
      <c r="K130" s="914">
        <v>6</v>
      </c>
      <c r="L130" s="914"/>
      <c r="M130" s="914"/>
      <c r="N130" s="804">
        <v>91</v>
      </c>
      <c r="O130" s="837"/>
      <c r="P130" s="887"/>
      <c r="T130" s="862"/>
      <c r="U130" s="862"/>
    </row>
    <row r="131" spans="1:30" ht="15.75">
      <c r="A131" s="1047" t="s">
        <v>673</v>
      </c>
      <c r="B131" s="940" t="s">
        <v>6404</v>
      </c>
      <c r="C131" s="804">
        <f t="shared" si="4"/>
        <v>820</v>
      </c>
      <c r="D131" s="914"/>
      <c r="E131" s="914">
        <v>1</v>
      </c>
      <c r="F131" s="914">
        <v>40</v>
      </c>
      <c r="G131" s="914">
        <v>174</v>
      </c>
      <c r="H131" s="914">
        <v>202</v>
      </c>
      <c r="I131" s="914">
        <v>9</v>
      </c>
      <c r="J131" s="914">
        <v>20</v>
      </c>
      <c r="K131" s="914">
        <v>254</v>
      </c>
      <c r="L131" s="914">
        <v>1</v>
      </c>
      <c r="M131" s="914"/>
      <c r="N131" s="804">
        <v>119</v>
      </c>
      <c r="O131" s="837"/>
      <c r="P131" s="887"/>
      <c r="Q131" s="810"/>
      <c r="R131" s="811"/>
      <c r="S131" s="810"/>
      <c r="T131" s="944"/>
      <c r="U131" s="944"/>
      <c r="V131" s="810"/>
      <c r="W131" s="810"/>
      <c r="X131" s="810"/>
      <c r="Y131" s="686"/>
      <c r="Z131" s="686"/>
      <c r="AA131" s="686"/>
      <c r="AB131" s="686"/>
      <c r="AC131" s="686"/>
      <c r="AD131" s="686"/>
    </row>
    <row r="132" spans="1:30" ht="15.75">
      <c r="A132" s="1047"/>
      <c r="B132" s="926" t="s">
        <v>6437</v>
      </c>
      <c r="C132" s="804">
        <f t="shared" si="4"/>
        <v>147</v>
      </c>
      <c r="D132" s="914"/>
      <c r="E132" s="914">
        <v>90</v>
      </c>
      <c r="F132" s="914"/>
      <c r="G132" s="914"/>
      <c r="H132" s="914"/>
      <c r="I132" s="914"/>
      <c r="J132" s="914"/>
      <c r="K132" s="914"/>
      <c r="L132" s="914"/>
      <c r="M132" s="914">
        <v>57</v>
      </c>
      <c r="N132" s="804">
        <v>0</v>
      </c>
      <c r="O132" s="837" t="s">
        <v>997</v>
      </c>
      <c r="Q132" s="810"/>
      <c r="R132" s="811"/>
      <c r="S132" s="810"/>
      <c r="T132" s="944"/>
      <c r="U132" s="944"/>
      <c r="V132" s="810"/>
      <c r="W132" s="810"/>
      <c r="X132" s="810"/>
      <c r="Y132" s="686"/>
      <c r="Z132" s="686"/>
      <c r="AA132" s="686"/>
      <c r="AB132" s="686"/>
      <c r="AC132" s="686"/>
      <c r="AD132" s="686"/>
    </row>
    <row r="133" spans="1:30" ht="15.75">
      <c r="A133" s="1047"/>
      <c r="B133" s="914" t="s">
        <v>5770</v>
      </c>
      <c r="C133" s="804">
        <f t="shared" si="4"/>
        <v>712</v>
      </c>
      <c r="D133" s="914"/>
      <c r="E133" s="914">
        <v>10</v>
      </c>
      <c r="F133" s="914">
        <v>68</v>
      </c>
      <c r="G133" s="914">
        <v>6</v>
      </c>
      <c r="H133" s="914">
        <v>126</v>
      </c>
      <c r="I133" s="914">
        <v>164</v>
      </c>
      <c r="J133" s="914">
        <v>51</v>
      </c>
      <c r="K133" s="914">
        <v>85</v>
      </c>
      <c r="L133" s="914">
        <v>16</v>
      </c>
      <c r="M133" s="914">
        <v>82</v>
      </c>
      <c r="N133" s="804">
        <v>104</v>
      </c>
      <c r="O133" s="837"/>
      <c r="Q133" s="810"/>
      <c r="R133" s="811"/>
      <c r="S133" s="810"/>
      <c r="V133" s="810"/>
      <c r="W133" s="810"/>
      <c r="X133" s="810"/>
      <c r="Y133" s="686"/>
      <c r="Z133" s="686"/>
      <c r="AA133" s="686"/>
      <c r="AB133" s="686"/>
      <c r="AC133" s="686"/>
      <c r="AD133" s="686"/>
    </row>
    <row r="134" spans="1:30" ht="15.75">
      <c r="A134" s="1047"/>
      <c r="B134" s="914" t="s">
        <v>5771</v>
      </c>
      <c r="C134" s="804">
        <f t="shared" si="4"/>
        <v>2540</v>
      </c>
      <c r="D134" s="914"/>
      <c r="E134" s="914">
        <v>175</v>
      </c>
      <c r="F134" s="914">
        <v>147</v>
      </c>
      <c r="G134" s="914">
        <v>65</v>
      </c>
      <c r="H134" s="914">
        <v>276</v>
      </c>
      <c r="I134" s="914">
        <v>453</v>
      </c>
      <c r="J134" s="914">
        <v>10</v>
      </c>
      <c r="K134" s="914">
        <v>320</v>
      </c>
      <c r="L134" s="914"/>
      <c r="M134" s="914"/>
      <c r="N134" s="804">
        <v>1094</v>
      </c>
      <c r="O134" s="837" t="s">
        <v>997</v>
      </c>
      <c r="Q134" s="810"/>
      <c r="R134" s="811"/>
      <c r="S134" s="810"/>
      <c r="V134" s="810"/>
      <c r="W134" s="810"/>
      <c r="X134" s="810"/>
      <c r="Y134" s="686"/>
      <c r="Z134" s="686"/>
      <c r="AA134" s="686"/>
      <c r="AB134" s="686"/>
      <c r="AC134" s="686"/>
      <c r="AD134" s="686"/>
    </row>
    <row r="135" spans="1:30" ht="15.75">
      <c r="A135" s="1047"/>
      <c r="B135" s="914" t="s">
        <v>5772</v>
      </c>
      <c r="C135" s="804">
        <f t="shared" si="4"/>
        <v>498</v>
      </c>
      <c r="D135" s="914"/>
      <c r="E135" s="914"/>
      <c r="F135" s="914">
        <v>21</v>
      </c>
      <c r="G135" s="914">
        <v>86</v>
      </c>
      <c r="H135" s="914">
        <v>240</v>
      </c>
      <c r="I135" s="914"/>
      <c r="J135" s="914">
        <v>12</v>
      </c>
      <c r="K135" s="914">
        <v>66</v>
      </c>
      <c r="L135" s="914"/>
      <c r="M135" s="914"/>
      <c r="N135" s="804">
        <v>73</v>
      </c>
      <c r="O135" s="837" t="s">
        <v>997</v>
      </c>
      <c r="Q135" s="810"/>
      <c r="R135" s="811"/>
      <c r="S135" s="810"/>
      <c r="T135" s="862"/>
      <c r="U135" s="862"/>
      <c r="V135" s="810"/>
      <c r="W135" s="810"/>
      <c r="X135" s="810"/>
      <c r="Y135" s="686"/>
      <c r="Z135" s="686"/>
      <c r="AA135" s="686"/>
      <c r="AB135" s="686"/>
      <c r="AC135" s="686"/>
      <c r="AD135" s="686"/>
    </row>
    <row r="136" spans="1:30" ht="15.75">
      <c r="A136" s="1047"/>
      <c r="B136" s="828" t="s">
        <v>5773</v>
      </c>
      <c r="C136" s="804">
        <f t="shared" si="4"/>
        <v>852</v>
      </c>
      <c r="D136" s="914">
        <v>16</v>
      </c>
      <c r="E136" s="914"/>
      <c r="F136" s="914">
        <v>40</v>
      </c>
      <c r="G136" s="914">
        <v>106</v>
      </c>
      <c r="H136" s="914">
        <v>147</v>
      </c>
      <c r="I136" s="914">
        <v>58</v>
      </c>
      <c r="J136" s="914">
        <v>136</v>
      </c>
      <c r="K136" s="914">
        <v>237</v>
      </c>
      <c r="L136" s="914"/>
      <c r="M136" s="914"/>
      <c r="N136" s="804">
        <v>112</v>
      </c>
      <c r="O136" s="837"/>
      <c r="P136" s="862"/>
      <c r="Q136" s="810"/>
      <c r="R136" s="811"/>
      <c r="S136" s="810"/>
      <c r="T136" s="928"/>
      <c r="U136" s="928"/>
      <c r="V136" s="810"/>
      <c r="W136" s="810"/>
      <c r="X136" s="810"/>
      <c r="Y136" s="686"/>
      <c r="Z136" s="686"/>
      <c r="AA136" s="686"/>
      <c r="AB136" s="686"/>
      <c r="AC136" s="686"/>
      <c r="AD136" s="686"/>
    </row>
    <row r="137" spans="1:30" ht="15.75">
      <c r="A137" s="1047"/>
      <c r="B137" s="828" t="s">
        <v>6438</v>
      </c>
      <c r="C137" s="804">
        <f t="shared" si="4"/>
        <v>177</v>
      </c>
      <c r="D137" s="914"/>
      <c r="E137" s="914"/>
      <c r="F137" s="914"/>
      <c r="G137" s="914"/>
      <c r="H137" s="914"/>
      <c r="I137" s="914"/>
      <c r="J137" s="914"/>
      <c r="K137" s="914"/>
      <c r="L137" s="914"/>
      <c r="M137" s="914"/>
      <c r="N137" s="804">
        <v>177</v>
      </c>
      <c r="O137" s="837" t="s">
        <v>997</v>
      </c>
      <c r="P137" s="862"/>
      <c r="Q137" s="810"/>
      <c r="R137" s="811"/>
      <c r="S137" s="810"/>
      <c r="V137" s="810"/>
      <c r="W137" s="810"/>
      <c r="X137" s="810"/>
      <c r="Y137" s="686"/>
      <c r="Z137" s="686"/>
      <c r="AA137" s="686"/>
      <c r="AB137" s="686"/>
      <c r="AC137" s="686"/>
      <c r="AD137" s="686"/>
    </row>
    <row r="138" spans="1:30" ht="15.75">
      <c r="A138" s="1047"/>
      <c r="B138" s="914" t="s">
        <v>5774</v>
      </c>
      <c r="C138" s="804">
        <f t="shared" si="4"/>
        <v>360</v>
      </c>
      <c r="D138" s="914"/>
      <c r="E138" s="914"/>
      <c r="F138" s="914">
        <v>3</v>
      </c>
      <c r="G138" s="914">
        <v>8</v>
      </c>
      <c r="H138" s="914">
        <v>5</v>
      </c>
      <c r="I138" s="914">
        <v>32</v>
      </c>
      <c r="J138" s="914">
        <v>11</v>
      </c>
      <c r="K138" s="914">
        <v>142</v>
      </c>
      <c r="L138" s="914"/>
      <c r="M138" s="914"/>
      <c r="N138" s="804">
        <v>159</v>
      </c>
      <c r="O138" s="837" t="s">
        <v>997</v>
      </c>
      <c r="P138" s="803"/>
      <c r="T138" s="804"/>
      <c r="U138" s="804"/>
    </row>
    <row r="139" spans="1:30" ht="15.75">
      <c r="A139" s="1047"/>
      <c r="B139" s="914" t="s">
        <v>5775</v>
      </c>
      <c r="C139" s="804">
        <f t="shared" si="4"/>
        <v>58</v>
      </c>
      <c r="D139" s="914"/>
      <c r="E139" s="914">
        <v>23</v>
      </c>
      <c r="F139" s="914"/>
      <c r="G139" s="914">
        <v>1</v>
      </c>
      <c r="H139" s="914"/>
      <c r="I139" s="914">
        <v>6</v>
      </c>
      <c r="J139" s="914">
        <v>28</v>
      </c>
      <c r="K139" s="914"/>
      <c r="L139" s="914"/>
      <c r="M139" s="914"/>
      <c r="N139" s="804">
        <v>0</v>
      </c>
      <c r="O139" s="837"/>
      <c r="P139" s="803"/>
      <c r="T139" s="884"/>
      <c r="U139" s="884"/>
    </row>
    <row r="140" spans="1:30" ht="15.75">
      <c r="A140" s="1047"/>
      <c r="B140" s="914" t="s">
        <v>5776</v>
      </c>
      <c r="C140" s="804">
        <f t="shared" si="4"/>
        <v>48</v>
      </c>
      <c r="D140" s="914">
        <v>4</v>
      </c>
      <c r="E140" s="914"/>
      <c r="F140" s="914"/>
      <c r="G140" s="914">
        <v>1</v>
      </c>
      <c r="H140" s="914">
        <v>13</v>
      </c>
      <c r="I140" s="914">
        <v>1</v>
      </c>
      <c r="J140" s="914"/>
      <c r="K140" s="914"/>
      <c r="L140" s="914">
        <v>29</v>
      </c>
      <c r="M140" s="914"/>
      <c r="N140" s="804">
        <v>0</v>
      </c>
      <c r="O140" s="837"/>
      <c r="P140" s="803"/>
    </row>
    <row r="141" spans="1:30" ht="15.75">
      <c r="A141" s="1047"/>
      <c r="B141" s="914" t="s">
        <v>5777</v>
      </c>
      <c r="C141" s="804">
        <f t="shared" si="4"/>
        <v>355</v>
      </c>
      <c r="D141" s="914">
        <v>8</v>
      </c>
      <c r="E141" s="914">
        <v>11</v>
      </c>
      <c r="F141" s="914">
        <v>20</v>
      </c>
      <c r="G141" s="914"/>
      <c r="H141" s="914">
        <v>72</v>
      </c>
      <c r="I141" s="914">
        <v>50</v>
      </c>
      <c r="J141" s="914"/>
      <c r="K141" s="914">
        <v>132</v>
      </c>
      <c r="L141" s="914">
        <v>1</v>
      </c>
      <c r="M141" s="914"/>
      <c r="N141" s="804">
        <v>61</v>
      </c>
      <c r="O141" s="837" t="s">
        <v>997</v>
      </c>
      <c r="P141" s="803"/>
      <c r="T141" s="862"/>
      <c r="U141" s="862"/>
    </row>
    <row r="142" spans="1:30" ht="15.75">
      <c r="A142" s="1047"/>
      <c r="B142" s="914" t="s">
        <v>5778</v>
      </c>
      <c r="C142" s="804">
        <f t="shared" si="4"/>
        <v>3</v>
      </c>
      <c r="D142" s="914"/>
      <c r="E142" s="914"/>
      <c r="F142" s="914"/>
      <c r="G142" s="914"/>
      <c r="H142" s="914"/>
      <c r="I142" s="914"/>
      <c r="J142" s="914"/>
      <c r="K142" s="914"/>
      <c r="L142" s="914">
        <v>3</v>
      </c>
      <c r="M142" s="914"/>
      <c r="N142" s="804">
        <v>0</v>
      </c>
      <c r="O142" s="837"/>
      <c r="P142" s="803"/>
      <c r="T142" s="804"/>
      <c r="U142" s="804"/>
    </row>
    <row r="143" spans="1:30" ht="15.75">
      <c r="A143" s="1047"/>
      <c r="B143" s="914" t="s">
        <v>5779</v>
      </c>
      <c r="C143" s="804">
        <f t="shared" si="4"/>
        <v>166</v>
      </c>
      <c r="D143" s="914"/>
      <c r="E143" s="914">
        <v>34</v>
      </c>
      <c r="F143" s="914"/>
      <c r="G143" s="914"/>
      <c r="H143" s="914">
        <v>1</v>
      </c>
      <c r="I143" s="914">
        <v>25</v>
      </c>
      <c r="J143" s="914">
        <v>1</v>
      </c>
      <c r="K143" s="914">
        <v>67</v>
      </c>
      <c r="L143" s="914">
        <v>5</v>
      </c>
      <c r="M143" s="914"/>
      <c r="N143" s="804">
        <v>33</v>
      </c>
      <c r="O143" s="837" t="s">
        <v>531</v>
      </c>
      <c r="P143" s="803"/>
    </row>
    <row r="144" spans="1:30" ht="15.75">
      <c r="A144" s="1047"/>
      <c r="B144" s="940" t="s">
        <v>6439</v>
      </c>
      <c r="C144" s="804">
        <f t="shared" si="4"/>
        <v>609</v>
      </c>
      <c r="D144" s="914"/>
      <c r="E144" s="914"/>
      <c r="F144" s="914"/>
      <c r="G144" s="914"/>
      <c r="H144" s="914"/>
      <c r="I144" s="914"/>
      <c r="J144" s="914"/>
      <c r="K144" s="914"/>
      <c r="L144" s="914"/>
      <c r="M144" s="914"/>
      <c r="N144" s="804">
        <v>609</v>
      </c>
      <c r="O144" s="837" t="s">
        <v>997</v>
      </c>
      <c r="P144" s="803"/>
      <c r="T144" s="862"/>
      <c r="U144" s="862"/>
    </row>
    <row r="145" spans="1:30" ht="15.75">
      <c r="A145" s="1047"/>
      <c r="B145" s="914" t="s">
        <v>5780</v>
      </c>
      <c r="C145" s="804">
        <f t="shared" si="4"/>
        <v>262</v>
      </c>
      <c r="D145" s="914"/>
      <c r="E145" s="914">
        <v>135</v>
      </c>
      <c r="F145" s="914"/>
      <c r="G145" s="914">
        <v>47</v>
      </c>
      <c r="H145" s="914"/>
      <c r="I145" s="914"/>
      <c r="J145" s="914"/>
      <c r="K145" s="914">
        <v>80</v>
      </c>
      <c r="L145" s="914"/>
      <c r="M145" s="914"/>
      <c r="N145" s="804">
        <v>0</v>
      </c>
      <c r="O145" s="837"/>
      <c r="P145" s="803"/>
    </row>
    <row r="146" spans="1:30" ht="15.75">
      <c r="A146" s="1047"/>
      <c r="B146" s="805" t="s">
        <v>5781</v>
      </c>
      <c r="C146" s="804">
        <f t="shared" si="4"/>
        <v>1</v>
      </c>
      <c r="D146" s="914"/>
      <c r="E146" s="914"/>
      <c r="F146" s="914"/>
      <c r="G146" s="914"/>
      <c r="H146" s="914"/>
      <c r="I146" s="914"/>
      <c r="J146" s="914"/>
      <c r="K146" s="914"/>
      <c r="L146" s="914">
        <v>1</v>
      </c>
      <c r="M146" s="914"/>
      <c r="N146" s="804">
        <v>0</v>
      </c>
      <c r="O146" s="824"/>
      <c r="P146" s="803"/>
    </row>
    <row r="147" spans="1:30" ht="15.75">
      <c r="A147" s="1047" t="s">
        <v>770</v>
      </c>
      <c r="B147" s="940" t="s">
        <v>6387</v>
      </c>
      <c r="C147" s="804">
        <f t="shared" ref="C147:C149" si="5">SUM(D147:N147)</f>
        <v>4</v>
      </c>
      <c r="D147" s="914"/>
      <c r="E147" s="914">
        <v>4</v>
      </c>
      <c r="F147" s="914"/>
      <c r="G147" s="914"/>
      <c r="H147" s="914"/>
      <c r="I147" s="914"/>
      <c r="J147" s="914"/>
      <c r="K147" s="914"/>
      <c r="L147" s="914"/>
      <c r="M147" s="914"/>
      <c r="N147" s="804">
        <v>0</v>
      </c>
      <c r="O147" s="837" t="s">
        <v>997</v>
      </c>
      <c r="P147" s="803"/>
      <c r="Q147" s="810"/>
      <c r="R147" s="811"/>
      <c r="S147" s="810"/>
      <c r="T147" s="880"/>
      <c r="U147" s="880"/>
      <c r="V147" s="810"/>
      <c r="W147" s="810"/>
      <c r="X147" s="810"/>
      <c r="Y147" s="686"/>
      <c r="Z147" s="686"/>
      <c r="AA147" s="686"/>
      <c r="AB147" s="686"/>
      <c r="AC147" s="686"/>
      <c r="AD147" s="686"/>
    </row>
    <row r="148" spans="1:30" ht="15.75">
      <c r="A148" s="1047"/>
      <c r="B148" s="828" t="s">
        <v>6440</v>
      </c>
      <c r="C148" s="804">
        <f t="shared" si="5"/>
        <v>85</v>
      </c>
      <c r="D148" s="914"/>
      <c r="E148" s="914"/>
      <c r="F148" s="914"/>
      <c r="G148" s="914"/>
      <c r="H148" s="914"/>
      <c r="I148" s="914"/>
      <c r="J148" s="914"/>
      <c r="K148" s="914"/>
      <c r="L148" s="914"/>
      <c r="M148" s="914"/>
      <c r="N148" s="804">
        <v>85</v>
      </c>
      <c r="O148" s="837"/>
      <c r="P148" s="803"/>
      <c r="T148" s="862"/>
      <c r="U148" s="862"/>
    </row>
    <row r="149" spans="1:30" ht="15.75">
      <c r="A149" s="1047"/>
      <c r="B149" s="914" t="s">
        <v>5782</v>
      </c>
      <c r="C149" s="804">
        <f t="shared" si="5"/>
        <v>168</v>
      </c>
      <c r="D149" s="914">
        <v>4</v>
      </c>
      <c r="E149" s="914">
        <v>4</v>
      </c>
      <c r="F149" s="914">
        <v>1</v>
      </c>
      <c r="G149" s="914">
        <v>2</v>
      </c>
      <c r="H149" s="914">
        <v>39</v>
      </c>
      <c r="I149" s="914">
        <v>28</v>
      </c>
      <c r="J149" s="914">
        <v>53</v>
      </c>
      <c r="K149" s="914">
        <v>30</v>
      </c>
      <c r="L149" s="914"/>
      <c r="M149" s="914">
        <v>7</v>
      </c>
      <c r="N149" s="804">
        <v>0</v>
      </c>
      <c r="O149" s="837"/>
      <c r="P149" s="803"/>
    </row>
    <row r="150" spans="1:30" ht="15.75">
      <c r="A150" s="924" t="s">
        <v>678</v>
      </c>
      <c r="B150" s="828"/>
      <c r="C150" s="924">
        <f t="shared" ref="C150:K150" si="6">SUM(C2:C149)</f>
        <v>233292</v>
      </c>
      <c r="D150" s="924">
        <f t="shared" si="6"/>
        <v>3675</v>
      </c>
      <c r="E150" s="937">
        <f t="shared" si="6"/>
        <v>6531</v>
      </c>
      <c r="F150" s="937">
        <f t="shared" si="6"/>
        <v>17953</v>
      </c>
      <c r="G150" s="937">
        <f t="shared" si="6"/>
        <v>27578</v>
      </c>
      <c r="H150" s="937">
        <f t="shared" si="6"/>
        <v>29146</v>
      </c>
      <c r="I150" s="937">
        <f t="shared" si="6"/>
        <v>18606</v>
      </c>
      <c r="J150" s="937">
        <f t="shared" si="6"/>
        <v>26060</v>
      </c>
      <c r="K150" s="937">
        <f t="shared" si="6"/>
        <v>56543</v>
      </c>
      <c r="L150" s="937">
        <f t="shared" ref="L150" si="7">SUM(L2:L149)</f>
        <v>1730</v>
      </c>
      <c r="M150" s="937">
        <f t="shared" ref="M150" si="8">SUM(M2:M149)</f>
        <v>4205</v>
      </c>
      <c r="N150" s="937">
        <f t="shared" ref="N150" si="9">SUM(N2:N149)</f>
        <v>41265</v>
      </c>
      <c r="O150" s="837"/>
      <c r="P150" s="803"/>
    </row>
    <row r="151" spans="1:30">
      <c r="D151" s="929"/>
      <c r="E151" s="929"/>
      <c r="F151" s="929"/>
      <c r="G151" s="929"/>
      <c r="H151" s="929"/>
      <c r="I151" s="929"/>
      <c r="J151" s="929"/>
      <c r="K151" s="929"/>
      <c r="L151" s="929"/>
      <c r="M151" s="929"/>
    </row>
    <row r="152" spans="1:30">
      <c r="D152" s="929"/>
      <c r="E152" s="929"/>
      <c r="F152" s="929"/>
      <c r="G152" s="929"/>
      <c r="H152" s="929"/>
      <c r="I152" s="929"/>
      <c r="J152" s="929"/>
      <c r="K152" s="929"/>
      <c r="L152" s="929"/>
      <c r="M152" s="929"/>
    </row>
    <row r="153" spans="1:30">
      <c r="D153" s="929"/>
      <c r="E153" s="929"/>
      <c r="F153" s="929"/>
      <c r="G153" s="929"/>
      <c r="H153" s="929"/>
      <c r="I153" s="929"/>
      <c r="J153" s="929"/>
      <c r="K153" s="929"/>
      <c r="L153" s="929"/>
      <c r="M153" s="929"/>
    </row>
    <row r="154" spans="1:30">
      <c r="D154" s="929"/>
      <c r="E154" s="929"/>
      <c r="F154" s="929"/>
      <c r="G154" s="929"/>
      <c r="H154" s="929"/>
      <c r="I154" s="929"/>
      <c r="J154" s="929"/>
      <c r="K154" s="929"/>
      <c r="L154" s="929"/>
      <c r="M154" s="929"/>
    </row>
    <row r="155" spans="1:30">
      <c r="D155" s="929"/>
      <c r="E155" s="929"/>
      <c r="F155" s="929"/>
      <c r="G155" s="929"/>
      <c r="H155" s="929"/>
      <c r="I155" s="929"/>
      <c r="J155" s="929"/>
      <c r="K155" s="929"/>
      <c r="L155" s="929"/>
      <c r="M155" s="929"/>
    </row>
    <row r="156" spans="1:30">
      <c r="D156" s="929"/>
      <c r="E156" s="929"/>
      <c r="F156" s="929"/>
      <c r="G156" s="929"/>
      <c r="H156" s="929"/>
      <c r="I156" s="929"/>
      <c r="J156" s="929"/>
      <c r="K156" s="929"/>
      <c r="L156" s="929"/>
      <c r="M156" s="929"/>
    </row>
    <row r="157" spans="1:30">
      <c r="D157" s="929"/>
      <c r="E157" s="929"/>
      <c r="F157" s="929"/>
      <c r="G157" s="929"/>
      <c r="H157" s="929"/>
      <c r="I157" s="929"/>
      <c r="J157" s="929"/>
      <c r="K157" s="929"/>
      <c r="L157" s="929"/>
      <c r="M157" s="929"/>
    </row>
    <row r="158" spans="1:30">
      <c r="D158" s="929"/>
      <c r="E158" s="929"/>
      <c r="F158" s="929"/>
      <c r="G158" s="929"/>
      <c r="H158" s="929"/>
      <c r="I158" s="929"/>
      <c r="J158" s="929"/>
      <c r="K158" s="929"/>
      <c r="L158" s="929"/>
      <c r="M158" s="929"/>
    </row>
    <row r="159" spans="1:30">
      <c r="D159" s="930"/>
      <c r="E159" s="930"/>
      <c r="F159" s="929"/>
      <c r="G159" s="929"/>
      <c r="H159" s="929"/>
      <c r="I159" s="929"/>
      <c r="J159" s="929"/>
      <c r="K159" s="929"/>
      <c r="L159" s="929"/>
      <c r="M159" s="929"/>
    </row>
    <row r="160" spans="1:30">
      <c r="D160" s="930"/>
      <c r="E160" s="930"/>
      <c r="F160" s="929"/>
      <c r="G160" s="929"/>
      <c r="H160" s="929"/>
      <c r="I160" s="929"/>
      <c r="J160" s="929"/>
      <c r="K160" s="929"/>
      <c r="L160" s="929"/>
      <c r="M160" s="929"/>
    </row>
    <row r="161" spans="1:15">
      <c r="D161" s="930"/>
      <c r="E161" s="930"/>
      <c r="F161" s="929"/>
      <c r="G161" s="929"/>
      <c r="H161" s="929"/>
      <c r="I161" s="929"/>
      <c r="J161" s="929"/>
      <c r="K161" s="929"/>
      <c r="L161" s="929"/>
      <c r="M161" s="929"/>
    </row>
    <row r="162" spans="1:15" ht="14.25">
      <c r="A162" s="930"/>
      <c r="B162" s="929"/>
      <c r="C162" s="929"/>
      <c r="D162" s="930"/>
      <c r="E162" s="930"/>
      <c r="F162" s="929"/>
      <c r="G162" s="929"/>
      <c r="H162" s="929"/>
      <c r="I162" s="929"/>
      <c r="J162" s="929"/>
      <c r="K162" s="929"/>
      <c r="L162" s="929"/>
      <c r="M162" s="929"/>
      <c r="O162" s="420"/>
    </row>
    <row r="163" spans="1:15" ht="14.25">
      <c r="A163" s="930"/>
      <c r="B163" s="929"/>
      <c r="C163" s="929"/>
      <c r="D163" s="929"/>
      <c r="E163" s="929"/>
      <c r="F163" s="929"/>
      <c r="G163" s="929"/>
      <c r="H163" s="929"/>
      <c r="I163" s="929"/>
      <c r="J163" s="929"/>
      <c r="K163" s="929"/>
      <c r="L163" s="929"/>
      <c r="M163" s="929"/>
      <c r="O163" s="420"/>
    </row>
    <row r="164" spans="1:15" ht="14.25">
      <c r="A164" s="930"/>
      <c r="B164" s="929"/>
      <c r="C164" s="929"/>
      <c r="D164" s="929"/>
      <c r="E164" s="929"/>
      <c r="F164" s="929"/>
      <c r="G164" s="929"/>
      <c r="H164" s="929"/>
      <c r="I164" s="929"/>
      <c r="J164" s="929"/>
      <c r="K164" s="929"/>
      <c r="L164" s="929"/>
      <c r="M164" s="929"/>
      <c r="O164" s="420"/>
    </row>
    <row r="165" spans="1:15" ht="14.25">
      <c r="A165" s="930"/>
      <c r="B165" s="929"/>
      <c r="C165" s="929"/>
      <c r="D165" s="929"/>
      <c r="E165" s="929"/>
      <c r="F165" s="929"/>
      <c r="G165" s="929"/>
      <c r="H165" s="929"/>
      <c r="I165" s="929"/>
      <c r="J165" s="929"/>
      <c r="K165" s="929"/>
      <c r="L165" s="929"/>
      <c r="M165" s="929"/>
      <c r="O165" s="420"/>
    </row>
    <row r="166" spans="1:15" ht="14.25">
      <c r="A166" s="930"/>
      <c r="B166" s="929"/>
      <c r="C166" s="929"/>
      <c r="D166" s="929"/>
      <c r="E166" s="929"/>
      <c r="F166" s="929"/>
      <c r="G166" s="929"/>
      <c r="H166" s="929"/>
      <c r="I166" s="929"/>
      <c r="J166" s="929"/>
      <c r="K166" s="929"/>
      <c r="L166" s="929"/>
      <c r="M166" s="929"/>
      <c r="O166" s="420"/>
    </row>
    <row r="167" spans="1:15" ht="14.25">
      <c r="A167" s="930"/>
      <c r="B167" s="929"/>
      <c r="C167" s="929"/>
      <c r="D167" s="929"/>
      <c r="E167" s="929"/>
      <c r="F167" s="929"/>
      <c r="G167" s="929"/>
      <c r="H167" s="929"/>
      <c r="I167" s="929"/>
      <c r="J167" s="929"/>
      <c r="K167" s="929"/>
      <c r="L167" s="929"/>
      <c r="M167" s="929"/>
      <c r="O167" s="420"/>
    </row>
    <row r="168" spans="1:15" ht="14.25">
      <c r="A168" s="930"/>
      <c r="B168" s="929"/>
      <c r="C168" s="929"/>
      <c r="D168" s="929"/>
      <c r="E168" s="929"/>
      <c r="F168" s="929"/>
      <c r="G168" s="929"/>
      <c r="H168" s="929"/>
      <c r="I168" s="929"/>
      <c r="J168" s="929"/>
      <c r="K168" s="929"/>
      <c r="L168" s="929"/>
      <c r="M168" s="929"/>
      <c r="O168" s="420"/>
    </row>
    <row r="169" spans="1:15" ht="14.25">
      <c r="A169" s="930"/>
      <c r="B169" s="931"/>
      <c r="C169" s="931"/>
      <c r="D169" s="929"/>
      <c r="E169" s="929"/>
      <c r="F169" s="929"/>
      <c r="G169" s="929"/>
      <c r="H169" s="929"/>
      <c r="I169" s="929"/>
      <c r="J169" s="929"/>
      <c r="K169" s="929"/>
      <c r="L169" s="929"/>
      <c r="M169" s="929"/>
      <c r="O169" s="420"/>
    </row>
    <row r="170" spans="1:15" ht="14.25">
      <c r="A170" s="930"/>
      <c r="B170" s="931"/>
      <c r="C170" s="931"/>
      <c r="D170" s="929"/>
      <c r="E170" s="929"/>
      <c r="F170" s="929"/>
      <c r="G170" s="929"/>
      <c r="H170" s="929"/>
      <c r="I170" s="929"/>
      <c r="J170" s="929"/>
      <c r="K170" s="929"/>
      <c r="L170" s="929"/>
      <c r="M170" s="929"/>
      <c r="O170" s="420"/>
    </row>
    <row r="171" spans="1:15" ht="14.25">
      <c r="A171" s="930"/>
      <c r="B171" s="929"/>
      <c r="C171" s="929"/>
      <c r="D171" s="929"/>
      <c r="E171" s="929"/>
      <c r="F171" s="929"/>
      <c r="G171" s="929"/>
      <c r="H171" s="929"/>
      <c r="I171" s="929"/>
      <c r="J171" s="929"/>
      <c r="K171" s="929"/>
      <c r="L171" s="929"/>
      <c r="M171" s="929"/>
      <c r="O171" s="420"/>
    </row>
    <row r="172" spans="1:15" ht="14.25">
      <c r="A172" s="930"/>
      <c r="B172" s="929"/>
      <c r="C172" s="929"/>
      <c r="D172" s="929"/>
      <c r="E172" s="929"/>
      <c r="F172" s="929"/>
      <c r="G172" s="929"/>
      <c r="H172" s="929"/>
      <c r="I172" s="929"/>
      <c r="J172" s="929"/>
      <c r="K172" s="929"/>
      <c r="L172" s="929"/>
      <c r="M172" s="929"/>
      <c r="O172" s="420"/>
    </row>
    <row r="173" spans="1:15" ht="14.25">
      <c r="A173" s="930"/>
      <c r="B173" s="929"/>
      <c r="C173" s="929"/>
      <c r="D173" s="929"/>
      <c r="E173" s="929"/>
      <c r="F173" s="929"/>
      <c r="G173" s="929"/>
      <c r="H173" s="929"/>
      <c r="I173" s="929"/>
      <c r="J173" s="929"/>
      <c r="K173" s="929"/>
      <c r="L173" s="929"/>
      <c r="M173" s="929"/>
      <c r="O173" s="420"/>
    </row>
    <row r="174" spans="1:15" ht="14.25">
      <c r="A174" s="930"/>
      <c r="B174" s="929"/>
      <c r="C174" s="929"/>
      <c r="D174" s="929"/>
      <c r="E174" s="929"/>
      <c r="F174" s="929"/>
      <c r="G174" s="929"/>
      <c r="H174" s="929"/>
      <c r="I174" s="929"/>
      <c r="J174" s="929"/>
      <c r="K174" s="929"/>
      <c r="L174" s="929"/>
      <c r="M174" s="929"/>
      <c r="O174" s="420"/>
    </row>
    <row r="175" spans="1:15" ht="14.25">
      <c r="A175" s="930"/>
      <c r="B175" s="929"/>
      <c r="C175" s="929"/>
      <c r="D175" s="929"/>
      <c r="E175" s="929"/>
      <c r="F175" s="929"/>
      <c r="G175" s="929"/>
      <c r="H175" s="929"/>
      <c r="I175" s="929"/>
      <c r="J175" s="929"/>
      <c r="K175" s="929"/>
      <c r="L175" s="929"/>
      <c r="M175" s="929"/>
      <c r="O175" s="420"/>
    </row>
    <row r="176" spans="1:15" ht="14.25">
      <c r="A176" s="930"/>
      <c r="B176" s="929"/>
      <c r="C176" s="929"/>
      <c r="D176" s="929"/>
      <c r="E176" s="929"/>
      <c r="F176" s="929"/>
      <c r="G176" s="929"/>
      <c r="H176" s="929"/>
      <c r="I176" s="929"/>
      <c r="J176" s="929"/>
      <c r="K176" s="929"/>
      <c r="L176" s="929"/>
      <c r="M176" s="929"/>
      <c r="O176" s="420"/>
    </row>
    <row r="177" spans="1:15" ht="14.25">
      <c r="A177" s="930"/>
      <c r="B177" s="929"/>
      <c r="C177" s="929"/>
      <c r="D177" s="929"/>
      <c r="E177" s="929"/>
      <c r="F177" s="929"/>
      <c r="G177" s="929"/>
      <c r="H177" s="929"/>
      <c r="I177" s="929"/>
      <c r="J177" s="929"/>
      <c r="K177" s="929"/>
      <c r="L177" s="929"/>
      <c r="M177" s="929"/>
      <c r="O177" s="420"/>
    </row>
    <row r="178" spans="1:15" ht="14.25">
      <c r="A178" s="930"/>
      <c r="B178" s="929"/>
      <c r="C178" s="929"/>
      <c r="D178" s="929"/>
      <c r="E178" s="929"/>
      <c r="F178" s="929"/>
      <c r="G178" s="929"/>
      <c r="H178" s="929"/>
      <c r="I178" s="929"/>
      <c r="J178" s="929"/>
      <c r="K178" s="929"/>
      <c r="L178" s="929"/>
      <c r="M178" s="929"/>
      <c r="O178" s="420"/>
    </row>
    <row r="179" spans="1:15" ht="14.25">
      <c r="A179" s="930"/>
      <c r="B179" s="931"/>
      <c r="C179" s="931"/>
      <c r="D179" s="929"/>
      <c r="E179" s="929"/>
      <c r="F179" s="929"/>
      <c r="G179" s="929"/>
      <c r="H179" s="929"/>
      <c r="I179" s="929"/>
      <c r="J179" s="929"/>
      <c r="K179" s="929"/>
      <c r="L179" s="929"/>
      <c r="M179" s="929"/>
      <c r="O179" s="420"/>
    </row>
    <row r="180" spans="1:15" ht="14.25">
      <c r="A180" s="930"/>
      <c r="B180" s="929"/>
      <c r="C180" s="929"/>
      <c r="D180" s="929"/>
      <c r="E180" s="929"/>
      <c r="F180" s="929"/>
      <c r="G180" s="929"/>
      <c r="H180" s="929"/>
      <c r="I180" s="929"/>
      <c r="J180" s="929"/>
      <c r="K180" s="929"/>
      <c r="L180" s="929"/>
      <c r="M180" s="929"/>
      <c r="O180" s="420"/>
    </row>
    <row r="181" spans="1:15" ht="14.25">
      <c r="A181" s="930"/>
      <c r="B181" s="931"/>
      <c r="C181" s="931"/>
      <c r="D181" s="929"/>
      <c r="E181" s="929"/>
      <c r="F181" s="929"/>
      <c r="G181" s="929"/>
      <c r="H181" s="929"/>
      <c r="I181" s="929"/>
      <c r="J181" s="929"/>
      <c r="K181" s="929"/>
      <c r="L181" s="929"/>
      <c r="M181" s="929"/>
      <c r="O181" s="420"/>
    </row>
    <row r="182" spans="1:15" ht="14.25">
      <c r="A182" s="930"/>
      <c r="B182" s="931"/>
      <c r="C182" s="931"/>
      <c r="D182" s="929"/>
      <c r="E182" s="929"/>
      <c r="F182" s="929"/>
      <c r="G182" s="929"/>
      <c r="H182" s="929"/>
      <c r="I182" s="929"/>
      <c r="J182" s="929"/>
      <c r="K182" s="929"/>
      <c r="L182" s="929"/>
      <c r="M182" s="929"/>
      <c r="O182" s="420"/>
    </row>
    <row r="183" spans="1:15" ht="14.25">
      <c r="A183" s="930"/>
      <c r="B183" s="931"/>
      <c r="C183" s="931"/>
      <c r="D183" s="929"/>
      <c r="E183" s="929"/>
      <c r="F183" s="929"/>
      <c r="G183" s="929"/>
      <c r="H183" s="929"/>
      <c r="I183" s="929"/>
      <c r="J183" s="929"/>
      <c r="K183" s="929"/>
      <c r="L183" s="929"/>
      <c r="M183" s="929"/>
      <c r="O183" s="420"/>
    </row>
    <row r="184" spans="1:15" ht="14.25">
      <c r="A184" s="930"/>
      <c r="B184" s="932"/>
      <c r="C184" s="932"/>
      <c r="D184" s="929"/>
      <c r="E184" s="929"/>
      <c r="F184" s="929"/>
      <c r="G184" s="929"/>
      <c r="H184" s="929"/>
      <c r="I184" s="929"/>
      <c r="J184" s="929"/>
      <c r="K184" s="929"/>
      <c r="L184" s="929"/>
      <c r="M184" s="929"/>
      <c r="O184" s="420"/>
    </row>
    <row r="185" spans="1:15" ht="14.25">
      <c r="A185" s="930"/>
      <c r="B185" s="929"/>
      <c r="C185" s="929"/>
      <c r="D185" s="929"/>
      <c r="E185" s="929"/>
      <c r="F185" s="929"/>
      <c r="G185" s="929"/>
      <c r="H185" s="929"/>
      <c r="I185" s="929"/>
      <c r="J185" s="929"/>
      <c r="K185" s="929"/>
      <c r="L185" s="929"/>
      <c r="M185" s="929"/>
      <c r="O185" s="420"/>
    </row>
    <row r="186" spans="1:15" ht="14.25">
      <c r="A186" s="930"/>
      <c r="B186" s="929"/>
      <c r="C186" s="929"/>
      <c r="D186" s="929"/>
      <c r="E186" s="929"/>
      <c r="F186" s="929"/>
      <c r="G186" s="929"/>
      <c r="H186" s="929"/>
      <c r="I186" s="929"/>
      <c r="J186" s="929"/>
      <c r="K186" s="929"/>
      <c r="L186" s="929"/>
      <c r="M186" s="929"/>
      <c r="O186" s="420"/>
    </row>
    <row r="187" spans="1:15" ht="14.25">
      <c r="A187" s="930"/>
      <c r="B187" s="929"/>
      <c r="C187" s="929"/>
      <c r="D187" s="929"/>
      <c r="E187" s="929"/>
      <c r="F187" s="929"/>
      <c r="G187" s="929"/>
      <c r="H187" s="929"/>
      <c r="I187" s="929"/>
      <c r="J187" s="929"/>
      <c r="K187" s="929"/>
      <c r="L187" s="929"/>
      <c r="M187" s="929"/>
      <c r="O187" s="420"/>
    </row>
    <row r="188" spans="1:15" ht="14.25">
      <c r="A188" s="930"/>
      <c r="B188" s="929"/>
      <c r="C188" s="929"/>
      <c r="D188" s="929"/>
      <c r="E188" s="929"/>
      <c r="F188" s="929"/>
      <c r="G188" s="929"/>
      <c r="H188" s="929"/>
      <c r="I188" s="929"/>
      <c r="J188" s="929"/>
      <c r="K188" s="929"/>
      <c r="L188" s="929"/>
      <c r="M188" s="929"/>
      <c r="O188" s="420"/>
    </row>
    <row r="189" spans="1:15" ht="14.25">
      <c r="A189" s="930"/>
      <c r="B189" s="929"/>
      <c r="C189" s="929"/>
      <c r="D189" s="929"/>
      <c r="E189" s="929"/>
      <c r="F189" s="929"/>
      <c r="G189" s="929"/>
      <c r="H189" s="929"/>
      <c r="I189" s="929"/>
      <c r="J189" s="929"/>
      <c r="K189" s="929"/>
      <c r="L189" s="929"/>
      <c r="M189" s="929"/>
      <c r="O189" s="420"/>
    </row>
    <row r="190" spans="1:15" ht="14.25">
      <c r="A190" s="930"/>
      <c r="B190" s="929"/>
      <c r="C190" s="929"/>
      <c r="D190" s="929"/>
      <c r="E190" s="929"/>
      <c r="F190" s="929"/>
      <c r="G190" s="929"/>
      <c r="H190" s="929"/>
      <c r="I190" s="929"/>
      <c r="J190" s="929"/>
      <c r="K190" s="929"/>
      <c r="L190" s="929"/>
      <c r="M190" s="929"/>
      <c r="O190" s="420"/>
    </row>
    <row r="191" spans="1:15" ht="14.25">
      <c r="A191" s="930"/>
      <c r="B191" s="929"/>
      <c r="C191" s="929"/>
      <c r="D191" s="929"/>
      <c r="E191" s="929"/>
      <c r="F191" s="929"/>
      <c r="G191" s="929"/>
      <c r="H191" s="929"/>
      <c r="I191" s="929"/>
      <c r="J191" s="929"/>
      <c r="K191" s="929"/>
      <c r="L191" s="929"/>
      <c r="M191" s="929"/>
      <c r="O191" s="420"/>
    </row>
    <row r="192" spans="1:15" ht="14.25">
      <c r="A192" s="930"/>
      <c r="B192" s="931"/>
      <c r="C192" s="931"/>
      <c r="D192" s="929"/>
      <c r="E192" s="929"/>
      <c r="F192" s="929"/>
      <c r="G192" s="929"/>
      <c r="H192" s="929"/>
      <c r="I192" s="929"/>
      <c r="J192" s="929"/>
      <c r="K192" s="929"/>
      <c r="L192" s="929"/>
      <c r="M192" s="929"/>
      <c r="O192" s="420"/>
    </row>
    <row r="193" spans="1:15" ht="14.25">
      <c r="A193" s="930"/>
      <c r="B193" s="929"/>
      <c r="C193" s="929"/>
      <c r="D193" s="929"/>
      <c r="E193" s="929"/>
      <c r="F193" s="929"/>
      <c r="G193" s="929"/>
      <c r="H193" s="929"/>
      <c r="I193" s="929"/>
      <c r="J193" s="929"/>
      <c r="K193" s="929"/>
      <c r="L193" s="929"/>
      <c r="M193" s="929"/>
      <c r="O193" s="420"/>
    </row>
    <row r="194" spans="1:15" ht="14.25">
      <c r="A194" s="930"/>
      <c r="B194" s="929"/>
      <c r="C194" s="929"/>
      <c r="D194" s="929"/>
      <c r="E194" s="929"/>
      <c r="F194" s="929"/>
      <c r="G194" s="929"/>
      <c r="H194" s="929"/>
      <c r="I194" s="929"/>
      <c r="J194" s="929"/>
      <c r="K194" s="929"/>
      <c r="L194" s="929"/>
      <c r="M194" s="929"/>
      <c r="O194" s="420"/>
    </row>
    <row r="195" spans="1:15" ht="14.25">
      <c r="A195" s="930"/>
      <c r="B195" s="929"/>
      <c r="C195" s="929"/>
      <c r="D195" s="929"/>
      <c r="E195" s="929"/>
      <c r="F195" s="929"/>
      <c r="G195" s="929"/>
      <c r="H195" s="929"/>
      <c r="I195" s="929"/>
      <c r="J195" s="929"/>
      <c r="K195" s="929"/>
      <c r="L195" s="929"/>
      <c r="M195" s="929"/>
      <c r="O195" s="420"/>
    </row>
    <row r="196" spans="1:15" ht="14.25">
      <c r="A196" s="930"/>
      <c r="B196" s="929"/>
      <c r="C196" s="929"/>
      <c r="D196" s="929"/>
      <c r="E196" s="929"/>
      <c r="F196" s="929"/>
      <c r="G196" s="929"/>
      <c r="H196" s="929"/>
      <c r="I196" s="929"/>
      <c r="J196" s="929"/>
      <c r="K196" s="929"/>
      <c r="L196" s="929"/>
      <c r="M196" s="929"/>
      <c r="O196" s="420"/>
    </row>
    <row r="197" spans="1:15" ht="14.25">
      <c r="A197" s="930"/>
      <c r="B197" s="929"/>
      <c r="C197" s="929"/>
      <c r="D197" s="929"/>
      <c r="E197" s="929"/>
      <c r="F197" s="929"/>
      <c r="G197" s="929"/>
      <c r="H197" s="929"/>
      <c r="I197" s="929"/>
      <c r="J197" s="929"/>
      <c r="K197" s="929"/>
      <c r="L197" s="929"/>
      <c r="M197" s="929"/>
      <c r="O197" s="420"/>
    </row>
    <row r="198" spans="1:15" ht="14.25">
      <c r="A198" s="930"/>
      <c r="B198" s="929"/>
      <c r="C198" s="929"/>
      <c r="D198" s="929"/>
      <c r="E198" s="929"/>
      <c r="F198" s="929"/>
      <c r="G198" s="929"/>
      <c r="H198" s="929"/>
      <c r="I198" s="929"/>
      <c r="J198" s="929"/>
      <c r="K198" s="929"/>
      <c r="L198" s="929"/>
      <c r="M198" s="929"/>
      <c r="O198" s="420"/>
    </row>
    <row r="199" spans="1:15" ht="14.25">
      <c r="A199" s="930"/>
      <c r="B199" s="929"/>
      <c r="C199" s="929"/>
      <c r="D199" s="929"/>
      <c r="E199" s="929"/>
      <c r="F199" s="929"/>
      <c r="G199" s="929"/>
      <c r="H199" s="929"/>
      <c r="I199" s="929"/>
      <c r="J199" s="929"/>
      <c r="K199" s="929"/>
      <c r="L199" s="929"/>
      <c r="M199" s="929"/>
      <c r="O199" s="420"/>
    </row>
    <row r="200" spans="1:15" ht="14.25">
      <c r="A200" s="930"/>
      <c r="B200" s="929"/>
      <c r="C200" s="929"/>
      <c r="D200" s="929"/>
      <c r="E200" s="929"/>
      <c r="F200" s="929"/>
      <c r="G200" s="929"/>
      <c r="H200" s="929"/>
      <c r="I200" s="929"/>
      <c r="J200" s="929"/>
      <c r="K200" s="929"/>
      <c r="L200" s="929"/>
      <c r="M200" s="929"/>
      <c r="O200" s="420"/>
    </row>
    <row r="201" spans="1:15" ht="14.25">
      <c r="A201" s="930"/>
      <c r="B201" s="931"/>
      <c r="C201" s="931"/>
      <c r="D201" s="929"/>
      <c r="E201" s="929"/>
      <c r="F201" s="929"/>
      <c r="G201" s="929"/>
      <c r="H201" s="929"/>
      <c r="I201" s="929"/>
      <c r="J201" s="929"/>
      <c r="K201" s="929"/>
      <c r="L201" s="929"/>
      <c r="M201" s="929"/>
      <c r="O201" s="420"/>
    </row>
    <row r="202" spans="1:15" ht="14.25">
      <c r="A202" s="930"/>
      <c r="B202" s="929"/>
      <c r="C202" s="929"/>
      <c r="D202" s="929"/>
      <c r="E202" s="929"/>
      <c r="F202" s="929"/>
      <c r="G202" s="929"/>
      <c r="H202" s="929"/>
      <c r="I202" s="929"/>
      <c r="J202" s="929"/>
      <c r="K202" s="929"/>
      <c r="L202" s="929"/>
      <c r="M202" s="929"/>
      <c r="O202" s="420"/>
    </row>
    <row r="203" spans="1:15" ht="14.25">
      <c r="A203" s="930"/>
      <c r="B203" s="931"/>
      <c r="C203" s="931"/>
      <c r="D203" s="929"/>
      <c r="E203" s="929"/>
      <c r="F203" s="929"/>
      <c r="G203" s="929"/>
      <c r="H203" s="929"/>
      <c r="I203" s="929"/>
      <c r="J203" s="929"/>
      <c r="K203" s="929"/>
      <c r="L203" s="929"/>
      <c r="M203" s="929"/>
      <c r="O203" s="420"/>
    </row>
    <row r="204" spans="1:15" ht="14.25">
      <c r="A204" s="930"/>
      <c r="B204" s="932"/>
      <c r="C204" s="932"/>
      <c r="D204" s="929"/>
      <c r="E204" s="929"/>
      <c r="F204" s="929"/>
      <c r="G204" s="929"/>
      <c r="H204" s="929"/>
      <c r="I204" s="929"/>
      <c r="J204" s="929"/>
      <c r="K204" s="929"/>
      <c r="L204" s="929"/>
      <c r="M204" s="929"/>
      <c r="O204" s="420"/>
    </row>
    <row r="205" spans="1:15" ht="14.25">
      <c r="A205" s="930"/>
      <c r="B205" s="929"/>
      <c r="C205" s="929"/>
      <c r="D205" s="929"/>
      <c r="E205" s="929"/>
      <c r="F205" s="929"/>
      <c r="G205" s="929"/>
      <c r="H205" s="929"/>
      <c r="I205" s="929"/>
      <c r="J205" s="929"/>
      <c r="K205" s="929"/>
      <c r="L205" s="929"/>
      <c r="M205" s="929"/>
      <c r="O205" s="420"/>
    </row>
    <row r="206" spans="1:15" ht="14.25">
      <c r="A206" s="930"/>
      <c r="B206" s="929"/>
      <c r="C206" s="929"/>
      <c r="D206" s="929"/>
      <c r="E206" s="929"/>
      <c r="F206" s="929"/>
      <c r="G206" s="929"/>
      <c r="H206" s="929"/>
      <c r="I206" s="929"/>
      <c r="J206" s="929"/>
      <c r="K206" s="929"/>
      <c r="L206" s="929"/>
      <c r="M206" s="929"/>
      <c r="O206" s="420"/>
    </row>
    <row r="207" spans="1:15" ht="14.25">
      <c r="A207" s="930"/>
      <c r="B207" s="929"/>
      <c r="C207" s="929"/>
      <c r="D207" s="929"/>
      <c r="E207" s="929"/>
      <c r="F207" s="929"/>
      <c r="G207" s="929"/>
      <c r="H207" s="929"/>
      <c r="I207" s="929"/>
      <c r="J207" s="929"/>
      <c r="K207" s="929"/>
      <c r="L207" s="929"/>
      <c r="M207" s="929"/>
      <c r="O207" s="420"/>
    </row>
    <row r="208" spans="1:15" ht="14.25">
      <c r="A208" s="930"/>
      <c r="B208" s="931"/>
      <c r="C208" s="931"/>
      <c r="D208" s="929"/>
      <c r="E208" s="929"/>
      <c r="F208" s="929"/>
      <c r="G208" s="929"/>
      <c r="H208" s="929"/>
      <c r="I208" s="929"/>
      <c r="J208" s="929"/>
      <c r="K208" s="929"/>
      <c r="L208" s="929"/>
      <c r="M208" s="929"/>
      <c r="O208" s="420"/>
    </row>
    <row r="209" spans="1:15" ht="14.25">
      <c r="A209" s="930"/>
      <c r="B209" s="929"/>
      <c r="C209" s="929"/>
      <c r="D209" s="929"/>
      <c r="E209" s="929"/>
      <c r="F209" s="929"/>
      <c r="G209" s="929"/>
      <c r="H209" s="929"/>
      <c r="I209" s="929"/>
      <c r="J209" s="929"/>
      <c r="K209" s="929"/>
      <c r="L209" s="929"/>
      <c r="M209" s="929"/>
      <c r="O209" s="420"/>
    </row>
    <row r="210" spans="1:15" ht="14.25">
      <c r="A210" s="930"/>
      <c r="B210" s="929"/>
      <c r="C210" s="929"/>
      <c r="D210" s="929"/>
      <c r="E210" s="929"/>
      <c r="F210" s="929"/>
      <c r="G210" s="929"/>
      <c r="H210" s="929"/>
      <c r="I210" s="929"/>
      <c r="J210" s="929"/>
      <c r="K210" s="929"/>
      <c r="L210" s="929"/>
      <c r="M210" s="929"/>
      <c r="O210" s="420"/>
    </row>
    <row r="211" spans="1:15" ht="14.25">
      <c r="A211" s="930"/>
      <c r="B211" s="931"/>
      <c r="C211" s="931"/>
      <c r="D211" s="929"/>
      <c r="E211" s="929"/>
      <c r="F211" s="929"/>
      <c r="G211" s="929"/>
      <c r="H211" s="929"/>
      <c r="I211" s="929"/>
      <c r="J211" s="929"/>
      <c r="K211" s="929"/>
      <c r="L211" s="929"/>
      <c r="M211" s="929"/>
      <c r="O211" s="420"/>
    </row>
    <row r="212" spans="1:15" ht="14.25">
      <c r="A212" s="930"/>
      <c r="B212" s="929"/>
      <c r="C212" s="929"/>
      <c r="D212" s="929"/>
      <c r="E212" s="929"/>
      <c r="F212" s="929"/>
      <c r="G212" s="929"/>
      <c r="H212" s="929"/>
      <c r="I212" s="929"/>
      <c r="J212" s="929"/>
      <c r="K212" s="929"/>
      <c r="L212" s="929"/>
      <c r="M212" s="929"/>
      <c r="O212" s="420"/>
    </row>
    <row r="213" spans="1:15" ht="14.25">
      <c r="A213" s="930"/>
      <c r="B213" s="931"/>
      <c r="C213" s="931"/>
      <c r="D213" s="929"/>
      <c r="E213" s="929"/>
      <c r="F213" s="929"/>
      <c r="G213" s="929"/>
      <c r="H213" s="929"/>
      <c r="I213" s="929"/>
      <c r="J213" s="929"/>
      <c r="K213" s="929"/>
      <c r="L213" s="929"/>
      <c r="M213" s="929"/>
      <c r="O213" s="420"/>
    </row>
    <row r="214" spans="1:15" ht="14.25">
      <c r="A214" s="930"/>
      <c r="B214" s="931"/>
      <c r="C214" s="931"/>
      <c r="D214" s="929"/>
      <c r="E214" s="929"/>
      <c r="F214" s="929"/>
      <c r="G214" s="929"/>
      <c r="H214" s="929"/>
      <c r="I214" s="929"/>
      <c r="J214" s="929"/>
      <c r="K214" s="929"/>
      <c r="L214" s="929"/>
      <c r="M214" s="929"/>
      <c r="O214" s="420"/>
    </row>
    <row r="215" spans="1:15" ht="14.25">
      <c r="A215" s="930"/>
      <c r="B215" s="929"/>
      <c r="C215" s="929"/>
      <c r="D215" s="929"/>
      <c r="E215" s="929"/>
      <c r="F215" s="929"/>
      <c r="G215" s="929"/>
      <c r="H215" s="929"/>
      <c r="I215" s="929"/>
      <c r="J215" s="929"/>
      <c r="K215" s="929"/>
      <c r="L215" s="929"/>
      <c r="M215" s="929"/>
      <c r="O215" s="420"/>
    </row>
    <row r="216" spans="1:15" ht="14.25">
      <c r="A216" s="930"/>
      <c r="B216" s="931"/>
      <c r="C216" s="931"/>
      <c r="D216" s="929"/>
      <c r="E216" s="929"/>
      <c r="F216" s="929"/>
      <c r="G216" s="929"/>
      <c r="H216" s="929"/>
      <c r="I216" s="929"/>
      <c r="J216" s="929"/>
      <c r="K216" s="929"/>
      <c r="L216" s="929"/>
      <c r="M216" s="929"/>
      <c r="O216" s="420"/>
    </row>
    <row r="217" spans="1:15" ht="14.25">
      <c r="A217" s="930"/>
      <c r="B217" s="929"/>
      <c r="C217" s="929"/>
      <c r="D217" s="929"/>
      <c r="E217" s="929"/>
      <c r="F217" s="929"/>
      <c r="G217" s="929"/>
      <c r="H217" s="929"/>
      <c r="I217" s="929"/>
      <c r="J217" s="929"/>
      <c r="K217" s="929"/>
      <c r="L217" s="929"/>
      <c r="M217" s="929"/>
      <c r="O217" s="420"/>
    </row>
    <row r="218" spans="1:15" ht="14.25">
      <c r="A218" s="930"/>
      <c r="B218" s="929"/>
      <c r="C218" s="929"/>
      <c r="D218" s="929"/>
      <c r="E218" s="929"/>
      <c r="F218" s="929"/>
      <c r="G218" s="929"/>
      <c r="H218" s="929"/>
      <c r="I218" s="929"/>
      <c r="J218" s="929"/>
      <c r="K218" s="929"/>
      <c r="L218" s="929"/>
      <c r="M218" s="929"/>
      <c r="O218" s="420"/>
    </row>
    <row r="219" spans="1:15" ht="14.25">
      <c r="A219" s="930"/>
      <c r="B219" s="933"/>
      <c r="C219" s="933"/>
      <c r="D219" s="929"/>
      <c r="E219" s="929"/>
      <c r="F219" s="929"/>
      <c r="G219" s="929"/>
      <c r="H219" s="929"/>
      <c r="I219" s="929"/>
      <c r="J219" s="929"/>
      <c r="K219" s="929"/>
      <c r="L219" s="929"/>
      <c r="M219" s="929"/>
      <c r="O219" s="420"/>
    </row>
    <row r="220" spans="1:15" ht="14.25">
      <c r="A220" s="930"/>
      <c r="B220" s="931"/>
      <c r="C220" s="931"/>
      <c r="D220" s="929"/>
      <c r="E220" s="929"/>
      <c r="F220" s="929"/>
      <c r="G220" s="929"/>
      <c r="H220" s="929"/>
      <c r="I220" s="929"/>
      <c r="J220" s="929"/>
      <c r="K220" s="929"/>
      <c r="L220" s="929"/>
      <c r="M220" s="929"/>
      <c r="O220" s="420"/>
    </row>
    <row r="221" spans="1:15" ht="14.25">
      <c r="A221" s="930"/>
      <c r="B221" s="931"/>
      <c r="C221" s="931"/>
      <c r="D221" s="929"/>
      <c r="E221" s="929"/>
      <c r="F221" s="929"/>
      <c r="G221" s="929"/>
      <c r="H221" s="929"/>
      <c r="I221" s="929"/>
      <c r="J221" s="929"/>
      <c r="K221" s="929"/>
      <c r="L221" s="929"/>
      <c r="M221" s="929"/>
      <c r="O221" s="420"/>
    </row>
    <row r="222" spans="1:15" ht="15.75">
      <c r="A222" s="934"/>
      <c r="B222" s="935"/>
      <c r="C222" s="935"/>
      <c r="D222" s="935"/>
      <c r="E222" s="935"/>
      <c r="F222" s="935"/>
      <c r="G222" s="935"/>
      <c r="H222" s="935"/>
      <c r="I222" s="935"/>
      <c r="J222" s="935"/>
      <c r="K222" s="935"/>
      <c r="L222" s="935"/>
      <c r="M222" s="935"/>
      <c r="O222" s="912"/>
    </row>
    <row r="223" spans="1:15">
      <c r="O223" s="921"/>
    </row>
    <row r="235" spans="1:1">
      <c r="A235" s="936"/>
    </row>
    <row r="236" spans="1:1">
      <c r="A236" s="936"/>
    </row>
    <row r="237" spans="1:1">
      <c r="A237" s="936"/>
    </row>
    <row r="238" spans="1:1">
      <c r="A238" s="936"/>
    </row>
    <row r="239" spans="1:1">
      <c r="A239" s="936"/>
    </row>
    <row r="240" spans="1:1">
      <c r="A240" s="936"/>
    </row>
    <row r="241" spans="1:1">
      <c r="A241" s="936"/>
    </row>
    <row r="242" spans="1:1">
      <c r="A242" s="936"/>
    </row>
    <row r="243" spans="1:1">
      <c r="A243" s="936"/>
    </row>
    <row r="244" spans="1:1">
      <c r="A244" s="936"/>
    </row>
    <row r="245" spans="1:1">
      <c r="A245" s="936"/>
    </row>
  </sheetData>
  <sortState ref="W2:X7">
    <sortCondition descending="1" ref="X2:X7"/>
  </sortState>
  <mergeCells count="9">
    <mergeCell ref="A2:A4"/>
    <mergeCell ref="A131:A146"/>
    <mergeCell ref="A49:A50"/>
    <mergeCell ref="A5:A8"/>
    <mergeCell ref="A147:A149"/>
    <mergeCell ref="A122:A130"/>
    <mergeCell ref="A51:A121"/>
    <mergeCell ref="A37:A46"/>
    <mergeCell ref="A11:A3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62"/>
  <sheetViews>
    <sheetView workbookViewId="0">
      <selection activeCell="D62" sqref="D2:D62"/>
    </sheetView>
  </sheetViews>
  <sheetFormatPr defaultRowHeight="15.75"/>
  <cols>
    <col min="1" max="1" width="15.5703125" bestFit="1" customWidth="1"/>
    <col min="2" max="2" width="57.85546875" bestFit="1" customWidth="1"/>
    <col min="3" max="3" width="11" bestFit="1" customWidth="1"/>
    <col min="4" max="4" width="17.85546875" style="803" bestFit="1" customWidth="1"/>
  </cols>
  <sheetData>
    <row r="1" spans="1:13" ht="16.5" thickBot="1">
      <c r="A1" s="917" t="s">
        <v>0</v>
      </c>
      <c r="B1" s="918" t="s">
        <v>1</v>
      </c>
      <c r="C1" s="919" t="s">
        <v>7</v>
      </c>
      <c r="D1" s="920" t="s">
        <v>5181</v>
      </c>
    </row>
    <row r="2" spans="1:13">
      <c r="A2" s="884" t="s">
        <v>9</v>
      </c>
      <c r="B2" s="885" t="s">
        <v>6336</v>
      </c>
      <c r="C2" s="884">
        <v>4</v>
      </c>
      <c r="D2" s="916" t="s">
        <v>6373</v>
      </c>
    </row>
    <row r="3" spans="1:13">
      <c r="A3" s="884" t="s">
        <v>6</v>
      </c>
      <c r="B3" s="885" t="s">
        <v>6037</v>
      </c>
      <c r="C3" s="884">
        <v>1</v>
      </c>
      <c r="D3" s="915" t="s">
        <v>6373</v>
      </c>
    </row>
    <row r="4" spans="1:13">
      <c r="A4" s="884" t="s">
        <v>6</v>
      </c>
      <c r="B4" s="885" t="s">
        <v>6337</v>
      </c>
      <c r="C4" s="884">
        <v>19</v>
      </c>
      <c r="D4" s="915" t="s">
        <v>6373</v>
      </c>
    </row>
    <row r="5" spans="1:13">
      <c r="A5" s="884" t="s">
        <v>6</v>
      </c>
      <c r="B5" s="885" t="s">
        <v>6338</v>
      </c>
      <c r="C5" s="884">
        <v>111</v>
      </c>
      <c r="D5" s="915" t="s">
        <v>6373</v>
      </c>
      <c r="M5" s="693"/>
    </row>
    <row r="6" spans="1:13">
      <c r="A6" s="884" t="s">
        <v>6</v>
      </c>
      <c r="B6" s="885" t="s">
        <v>2663</v>
      </c>
      <c r="C6" s="884">
        <v>17</v>
      </c>
      <c r="D6" s="915" t="s">
        <v>6373</v>
      </c>
      <c r="L6" s="693"/>
      <c r="M6" s="693"/>
    </row>
    <row r="7" spans="1:13">
      <c r="A7" s="884" t="s">
        <v>6</v>
      </c>
      <c r="B7" s="885" t="s">
        <v>6339</v>
      </c>
      <c r="C7" s="884">
        <v>3</v>
      </c>
      <c r="D7" s="915" t="s">
        <v>6373</v>
      </c>
      <c r="L7" s="693"/>
      <c r="M7" s="685"/>
    </row>
    <row r="8" spans="1:13">
      <c r="A8" s="884" t="s">
        <v>6</v>
      </c>
      <c r="B8" s="885" t="s">
        <v>5689</v>
      </c>
      <c r="C8" s="884">
        <v>124</v>
      </c>
      <c r="D8" s="915" t="s">
        <v>6373</v>
      </c>
    </row>
    <row r="9" spans="1:13">
      <c r="A9" s="884" t="s">
        <v>6</v>
      </c>
      <c r="B9" s="884" t="s">
        <v>6340</v>
      </c>
      <c r="C9" s="884">
        <v>2</v>
      </c>
      <c r="D9" s="915" t="s">
        <v>6373</v>
      </c>
    </row>
    <row r="10" spans="1:13">
      <c r="A10" s="884" t="s">
        <v>6</v>
      </c>
      <c r="B10" s="885" t="s">
        <v>6341</v>
      </c>
      <c r="C10" s="884">
        <v>11</v>
      </c>
      <c r="D10" s="915" t="s">
        <v>6373</v>
      </c>
    </row>
    <row r="11" spans="1:13">
      <c r="A11" s="884" t="s">
        <v>6</v>
      </c>
      <c r="B11" s="885" t="s">
        <v>5721</v>
      </c>
      <c r="C11" s="884">
        <v>54</v>
      </c>
      <c r="D11" s="915" t="s">
        <v>6373</v>
      </c>
    </row>
    <row r="12" spans="1:13">
      <c r="A12" s="884" t="s">
        <v>6</v>
      </c>
      <c r="B12" s="885" t="s">
        <v>6342</v>
      </c>
      <c r="C12" s="884">
        <v>3</v>
      </c>
      <c r="D12" s="915" t="s">
        <v>6373</v>
      </c>
    </row>
    <row r="13" spans="1:13">
      <c r="A13" s="884" t="s">
        <v>6</v>
      </c>
      <c r="B13" s="885" t="s">
        <v>5705</v>
      </c>
      <c r="C13" s="884">
        <v>1</v>
      </c>
      <c r="D13" s="915" t="s">
        <v>6373</v>
      </c>
    </row>
    <row r="14" spans="1:13">
      <c r="A14" s="884" t="s">
        <v>11</v>
      </c>
      <c r="B14" s="885" t="s">
        <v>6343</v>
      </c>
      <c r="C14" s="884">
        <v>6</v>
      </c>
      <c r="D14" s="915" t="s">
        <v>6373</v>
      </c>
    </row>
    <row r="15" spans="1:13">
      <c r="A15" s="884" t="s">
        <v>11</v>
      </c>
      <c r="B15" s="885" t="s">
        <v>6344</v>
      </c>
      <c r="C15" s="884">
        <v>5</v>
      </c>
      <c r="D15" s="915" t="s">
        <v>6373</v>
      </c>
      <c r="L15" s="685"/>
    </row>
    <row r="16" spans="1:13">
      <c r="A16" s="884" t="s">
        <v>11</v>
      </c>
      <c r="B16" s="885" t="s">
        <v>6059</v>
      </c>
      <c r="C16" s="884">
        <v>1</v>
      </c>
      <c r="D16" s="915" t="s">
        <v>6373</v>
      </c>
    </row>
    <row r="17" spans="1:10">
      <c r="A17" s="884" t="s">
        <v>11</v>
      </c>
      <c r="B17" s="885" t="s">
        <v>6345</v>
      </c>
      <c r="C17" s="884">
        <v>22</v>
      </c>
      <c r="D17" s="915" t="s">
        <v>6373</v>
      </c>
      <c r="J17" s="684"/>
    </row>
    <row r="18" spans="1:10">
      <c r="A18" s="884" t="s">
        <v>11</v>
      </c>
      <c r="B18" s="885" t="s">
        <v>5727</v>
      </c>
      <c r="C18" s="884">
        <v>21</v>
      </c>
      <c r="D18" s="915" t="s">
        <v>6373</v>
      </c>
    </row>
    <row r="19" spans="1:10">
      <c r="A19" s="884" t="s">
        <v>11</v>
      </c>
      <c r="B19" s="885" t="s">
        <v>6346</v>
      </c>
      <c r="C19" s="884">
        <v>5</v>
      </c>
      <c r="D19" s="915" t="s">
        <v>6373</v>
      </c>
    </row>
    <row r="20" spans="1:10">
      <c r="A20" s="884" t="s">
        <v>95</v>
      </c>
      <c r="B20" s="884" t="s">
        <v>6444</v>
      </c>
      <c r="C20" s="884">
        <v>1</v>
      </c>
      <c r="D20" s="915" t="s">
        <v>6373</v>
      </c>
    </row>
    <row r="21" spans="1:10">
      <c r="A21" s="884" t="s">
        <v>12</v>
      </c>
      <c r="B21" s="885" t="s">
        <v>5692</v>
      </c>
      <c r="C21" s="884">
        <v>100</v>
      </c>
      <c r="D21" s="915" t="s">
        <v>6373</v>
      </c>
    </row>
    <row r="22" spans="1:10">
      <c r="A22" s="884" t="s">
        <v>142</v>
      </c>
      <c r="B22" s="885" t="s">
        <v>6347</v>
      </c>
      <c r="C22" s="884">
        <v>7</v>
      </c>
      <c r="D22" s="915" t="s">
        <v>6373</v>
      </c>
    </row>
    <row r="23" spans="1:10">
      <c r="A23" s="884" t="s">
        <v>143</v>
      </c>
      <c r="B23" s="885" t="s">
        <v>6348</v>
      </c>
      <c r="C23" s="884">
        <v>158</v>
      </c>
      <c r="D23" s="915" t="s">
        <v>6373</v>
      </c>
    </row>
    <row r="24" spans="1:10">
      <c r="A24" s="884" t="s">
        <v>143</v>
      </c>
      <c r="B24" s="885" t="s">
        <v>6349</v>
      </c>
      <c r="C24" s="884">
        <v>522</v>
      </c>
      <c r="D24" s="915" t="s">
        <v>6373</v>
      </c>
    </row>
    <row r="25" spans="1:10">
      <c r="A25" s="884" t="s">
        <v>143</v>
      </c>
      <c r="B25" s="885" t="s">
        <v>5693</v>
      </c>
      <c r="C25" s="884">
        <v>1290</v>
      </c>
      <c r="D25" s="915" t="s">
        <v>6373</v>
      </c>
    </row>
    <row r="26" spans="1:10">
      <c r="A26" s="884" t="s">
        <v>143</v>
      </c>
      <c r="B26" s="885" t="s">
        <v>6350</v>
      </c>
      <c r="C26" s="884">
        <v>538</v>
      </c>
      <c r="D26" s="915" t="s">
        <v>6373</v>
      </c>
    </row>
    <row r="27" spans="1:10">
      <c r="A27" s="884" t="s">
        <v>143</v>
      </c>
      <c r="B27" s="885" t="s">
        <v>6351</v>
      </c>
      <c r="C27" s="884">
        <v>130</v>
      </c>
      <c r="D27" s="915" t="s">
        <v>6373</v>
      </c>
    </row>
    <row r="28" spans="1:10">
      <c r="A28" s="884" t="s">
        <v>143</v>
      </c>
      <c r="B28" s="885" t="s">
        <v>6352</v>
      </c>
      <c r="C28" s="884">
        <v>303</v>
      </c>
      <c r="D28" s="915" t="s">
        <v>6373</v>
      </c>
    </row>
    <row r="29" spans="1:10">
      <c r="A29" s="884" t="s">
        <v>143</v>
      </c>
      <c r="B29" s="885" t="s">
        <v>5695</v>
      </c>
      <c r="C29" s="884">
        <v>1</v>
      </c>
      <c r="D29" s="915" t="s">
        <v>6373</v>
      </c>
    </row>
    <row r="30" spans="1:10">
      <c r="A30" s="884" t="s">
        <v>143</v>
      </c>
      <c r="B30" s="885" t="s">
        <v>6353</v>
      </c>
      <c r="C30" s="884">
        <v>2932</v>
      </c>
      <c r="D30" s="915" t="s">
        <v>6373</v>
      </c>
    </row>
    <row r="31" spans="1:10">
      <c r="A31" s="884" t="s">
        <v>143</v>
      </c>
      <c r="B31" s="885" t="s">
        <v>6354</v>
      </c>
      <c r="C31" s="884">
        <v>66</v>
      </c>
      <c r="D31" s="915" t="s">
        <v>6373</v>
      </c>
    </row>
    <row r="32" spans="1:10">
      <c r="A32" s="884" t="s">
        <v>143</v>
      </c>
      <c r="B32" s="885" t="s">
        <v>6355</v>
      </c>
      <c r="C32" s="884">
        <v>994</v>
      </c>
      <c r="D32" s="915" t="s">
        <v>6373</v>
      </c>
    </row>
    <row r="33" spans="1:4">
      <c r="A33" s="884" t="s">
        <v>143</v>
      </c>
      <c r="B33" s="885" t="s">
        <v>6356</v>
      </c>
      <c r="C33" s="884">
        <v>10</v>
      </c>
      <c r="D33" s="915" t="s">
        <v>6373</v>
      </c>
    </row>
    <row r="34" spans="1:4">
      <c r="A34" s="884" t="s">
        <v>143</v>
      </c>
      <c r="B34" s="884" t="s">
        <v>6357</v>
      </c>
      <c r="C34" s="884">
        <v>13</v>
      </c>
      <c r="D34" s="915" t="s">
        <v>6373</v>
      </c>
    </row>
    <row r="35" spans="1:4">
      <c r="A35" s="884" t="s">
        <v>143</v>
      </c>
      <c r="B35" s="885" t="s">
        <v>6359</v>
      </c>
      <c r="C35" s="884">
        <v>30</v>
      </c>
      <c r="D35" s="915" t="s">
        <v>6373</v>
      </c>
    </row>
    <row r="36" spans="1:4">
      <c r="A36" s="884" t="s">
        <v>143</v>
      </c>
      <c r="B36" s="885" t="s">
        <v>6396</v>
      </c>
      <c r="C36" s="884">
        <v>420</v>
      </c>
      <c r="D36" s="915" t="s">
        <v>6373</v>
      </c>
    </row>
    <row r="37" spans="1:4">
      <c r="A37" s="884" t="s">
        <v>143</v>
      </c>
      <c r="B37" s="885" t="s">
        <v>6360</v>
      </c>
      <c r="C37" s="884">
        <v>3</v>
      </c>
      <c r="D37" s="915" t="s">
        <v>6373</v>
      </c>
    </row>
    <row r="38" spans="1:4">
      <c r="A38" s="884" t="s">
        <v>143</v>
      </c>
      <c r="B38" s="885" t="s">
        <v>5736</v>
      </c>
      <c r="C38" s="884">
        <v>4</v>
      </c>
      <c r="D38" s="915" t="s">
        <v>6373</v>
      </c>
    </row>
    <row r="39" spans="1:4">
      <c r="A39" s="884" t="s">
        <v>143</v>
      </c>
      <c r="B39" s="885" t="s">
        <v>6361</v>
      </c>
      <c r="C39" s="884">
        <v>104</v>
      </c>
      <c r="D39" s="915" t="s">
        <v>6373</v>
      </c>
    </row>
    <row r="40" spans="1:4">
      <c r="A40" s="884" t="s">
        <v>143</v>
      </c>
      <c r="B40" s="885" t="s">
        <v>5701</v>
      </c>
      <c r="C40" s="884">
        <v>302</v>
      </c>
      <c r="D40" s="915" t="s">
        <v>6373</v>
      </c>
    </row>
    <row r="41" spans="1:4">
      <c r="A41" s="884" t="s">
        <v>143</v>
      </c>
      <c r="B41" s="885" t="s">
        <v>6156</v>
      </c>
      <c r="C41" s="884">
        <v>3607</v>
      </c>
      <c r="D41" s="915" t="s">
        <v>6373</v>
      </c>
    </row>
    <row r="42" spans="1:4">
      <c r="A42" s="884" t="s">
        <v>143</v>
      </c>
      <c r="B42" s="885" t="s">
        <v>5702</v>
      </c>
      <c r="C42" s="884">
        <v>313</v>
      </c>
      <c r="D42" s="915" t="s">
        <v>6373</v>
      </c>
    </row>
    <row r="43" spans="1:4">
      <c r="A43" s="884" t="s">
        <v>143</v>
      </c>
      <c r="B43" s="885" t="s">
        <v>6362</v>
      </c>
      <c r="C43" s="884">
        <v>209</v>
      </c>
      <c r="D43" s="915" t="s">
        <v>6373</v>
      </c>
    </row>
    <row r="44" spans="1:4">
      <c r="A44" s="884" t="s">
        <v>143</v>
      </c>
      <c r="B44" s="884" t="s">
        <v>6363</v>
      </c>
      <c r="C44" s="884">
        <v>13</v>
      </c>
      <c r="D44" s="915" t="s">
        <v>6373</v>
      </c>
    </row>
    <row r="45" spans="1:4">
      <c r="A45" s="884" t="s">
        <v>143</v>
      </c>
      <c r="B45" s="885" t="s">
        <v>6364</v>
      </c>
      <c r="C45" s="884">
        <v>66</v>
      </c>
      <c r="D45" s="915" t="s">
        <v>6373</v>
      </c>
    </row>
    <row r="46" spans="1:4">
      <c r="A46" s="884" t="s">
        <v>143</v>
      </c>
      <c r="B46" s="885" t="s">
        <v>6365</v>
      </c>
      <c r="C46" s="884">
        <v>769</v>
      </c>
      <c r="D46" s="915" t="s">
        <v>6373</v>
      </c>
    </row>
    <row r="47" spans="1:4">
      <c r="A47" s="884" t="s">
        <v>143</v>
      </c>
      <c r="B47" s="885" t="s">
        <v>5742</v>
      </c>
      <c r="C47" s="884">
        <v>225</v>
      </c>
      <c r="D47" s="915" t="s">
        <v>6373</v>
      </c>
    </row>
    <row r="48" spans="1:4">
      <c r="A48" s="884" t="s">
        <v>143</v>
      </c>
      <c r="B48" s="885" t="s">
        <v>6366</v>
      </c>
      <c r="C48" s="884">
        <v>1223</v>
      </c>
      <c r="D48" s="915" t="s">
        <v>6373</v>
      </c>
    </row>
    <row r="49" spans="1:4">
      <c r="A49" s="884" t="s">
        <v>143</v>
      </c>
      <c r="B49" s="885" t="s">
        <v>5746</v>
      </c>
      <c r="C49" s="884">
        <v>234</v>
      </c>
      <c r="D49" s="915" t="s">
        <v>6373</v>
      </c>
    </row>
    <row r="50" spans="1:4">
      <c r="A50" s="884" t="s">
        <v>143</v>
      </c>
      <c r="B50" s="885" t="s">
        <v>5747</v>
      </c>
      <c r="C50" s="884">
        <v>112</v>
      </c>
      <c r="D50" s="915" t="s">
        <v>6373</v>
      </c>
    </row>
    <row r="51" spans="1:4">
      <c r="A51" s="884" t="s">
        <v>143</v>
      </c>
      <c r="B51" s="885" t="s">
        <v>6367</v>
      </c>
      <c r="C51" s="884">
        <v>63</v>
      </c>
      <c r="D51" s="915" t="s">
        <v>6373</v>
      </c>
    </row>
    <row r="52" spans="1:4">
      <c r="A52" s="884" t="s">
        <v>143</v>
      </c>
      <c r="B52" s="885" t="s">
        <v>6446</v>
      </c>
      <c r="C52" s="884">
        <v>7</v>
      </c>
      <c r="D52" s="915" t="s">
        <v>6373</v>
      </c>
    </row>
    <row r="53" spans="1:4">
      <c r="A53" s="884" t="s">
        <v>143</v>
      </c>
      <c r="B53" s="885" t="s">
        <v>5752</v>
      </c>
      <c r="C53" s="884">
        <v>39</v>
      </c>
      <c r="D53" s="915" t="s">
        <v>6373</v>
      </c>
    </row>
    <row r="54" spans="1:4">
      <c r="A54" s="884" t="s">
        <v>143</v>
      </c>
      <c r="B54" s="885" t="s">
        <v>6368</v>
      </c>
      <c r="C54" s="884">
        <v>176</v>
      </c>
      <c r="D54" s="915" t="s">
        <v>6373</v>
      </c>
    </row>
    <row r="55" spans="1:4">
      <c r="A55" s="884" t="s">
        <v>143</v>
      </c>
      <c r="B55" s="885" t="s">
        <v>6167</v>
      </c>
      <c r="C55" s="884">
        <v>28</v>
      </c>
      <c r="D55" s="915" t="s">
        <v>6373</v>
      </c>
    </row>
    <row r="56" spans="1:4">
      <c r="A56" s="884" t="s">
        <v>143</v>
      </c>
      <c r="B56" s="885" t="s">
        <v>6369</v>
      </c>
      <c r="C56" s="884">
        <v>11</v>
      </c>
      <c r="D56" s="915" t="s">
        <v>6373</v>
      </c>
    </row>
    <row r="57" spans="1:4">
      <c r="A57" s="884" t="s">
        <v>13</v>
      </c>
      <c r="B57" s="885" t="s">
        <v>6370</v>
      </c>
      <c r="C57" s="884">
        <v>2</v>
      </c>
      <c r="D57" s="915" t="s">
        <v>6373</v>
      </c>
    </row>
    <row r="58" spans="1:4">
      <c r="A58" s="884" t="s">
        <v>13</v>
      </c>
      <c r="B58" s="885" t="s">
        <v>6445</v>
      </c>
      <c r="C58" s="884">
        <v>1</v>
      </c>
      <c r="D58" s="915" t="s">
        <v>6373</v>
      </c>
    </row>
    <row r="59" spans="1:4">
      <c r="A59" s="884" t="s">
        <v>13</v>
      </c>
      <c r="B59" s="884" t="s">
        <v>6371</v>
      </c>
      <c r="C59" s="884">
        <v>3</v>
      </c>
      <c r="D59" s="915" t="s">
        <v>6373</v>
      </c>
    </row>
    <row r="60" spans="1:4" s="693" customFormat="1">
      <c r="A60" s="884" t="s">
        <v>8</v>
      </c>
      <c r="B60" s="887" t="s">
        <v>6358</v>
      </c>
      <c r="C60" s="862">
        <v>1</v>
      </c>
      <c r="D60" s="915" t="s">
        <v>6373</v>
      </c>
    </row>
    <row r="61" spans="1:4">
      <c r="A61" s="884" t="s">
        <v>8</v>
      </c>
      <c r="B61" s="885" t="s">
        <v>5773</v>
      </c>
      <c r="C61" s="884">
        <v>2</v>
      </c>
      <c r="D61" s="915" t="s">
        <v>6373</v>
      </c>
    </row>
    <row r="62" spans="1:4">
      <c r="A62" s="884" t="s">
        <v>101</v>
      </c>
      <c r="B62" s="885" t="s">
        <v>6372</v>
      </c>
      <c r="C62" s="884">
        <v>1</v>
      </c>
      <c r="D62" s="915" t="s">
        <v>6373</v>
      </c>
    </row>
  </sheetData>
  <sortState ref="A2:D62">
    <sortCondition ref="A2:A62"/>
    <sortCondition ref="B2:B62"/>
  </sortState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Y102"/>
  <sheetViews>
    <sheetView topLeftCell="A64" workbookViewId="0">
      <selection activeCell="B67" sqref="B67"/>
    </sheetView>
  </sheetViews>
  <sheetFormatPr defaultRowHeight="15.75"/>
  <cols>
    <col min="1" max="1" width="25.28515625" style="816" customWidth="1"/>
    <col min="2" max="2" width="58.7109375" style="880" customWidth="1"/>
    <col min="3" max="3" width="6" style="880" customWidth="1"/>
    <col min="4" max="4" width="17.42578125" style="880" customWidth="1"/>
    <col min="5" max="6" width="3.5703125" style="880" customWidth="1"/>
    <col min="7" max="9" width="4.42578125" style="880" customWidth="1"/>
    <col min="10" max="10" width="5.5703125" style="880" customWidth="1"/>
    <col min="11" max="12" width="4.42578125" style="880" customWidth="1"/>
    <col min="13" max="13" width="3.5703125" style="880" customWidth="1"/>
    <col min="14" max="14" width="4.7109375" style="880" bestFit="1" customWidth="1"/>
    <col min="15" max="17" width="2.85546875" style="832" bestFit="1" customWidth="1"/>
    <col min="18" max="18" width="3.5703125" style="832" bestFit="1" customWidth="1"/>
    <col min="19" max="19" width="2.85546875" style="832" bestFit="1" customWidth="1"/>
    <col min="20" max="20" width="4.42578125" style="832" bestFit="1" customWidth="1"/>
    <col min="21" max="22" width="3.5703125" style="832" bestFit="1" customWidth="1"/>
    <col min="23" max="23" width="2.85546875" style="832" bestFit="1" customWidth="1"/>
    <col min="24" max="24" width="3.7109375" style="832" bestFit="1" customWidth="1"/>
    <col min="25" max="25" width="13.28515625" style="832" bestFit="1" customWidth="1"/>
    <col min="26" max="16384" width="9.140625" style="890"/>
  </cols>
  <sheetData>
    <row r="1" spans="1:25" ht="16.5" thickBot="1">
      <c r="A1" s="898" t="s">
        <v>0</v>
      </c>
      <c r="B1" s="899" t="s">
        <v>1</v>
      </c>
      <c r="C1" s="899" t="s">
        <v>671</v>
      </c>
      <c r="D1" s="899" t="s">
        <v>5624</v>
      </c>
      <c r="E1" s="899" t="s">
        <v>257</v>
      </c>
      <c r="F1" s="899" t="s">
        <v>313</v>
      </c>
      <c r="G1" s="899" t="s">
        <v>259</v>
      </c>
      <c r="H1" s="899" t="s">
        <v>197</v>
      </c>
      <c r="I1" s="899" t="s">
        <v>233</v>
      </c>
      <c r="J1" s="899" t="s">
        <v>314</v>
      </c>
      <c r="K1" s="899" t="s">
        <v>315</v>
      </c>
      <c r="L1" s="899" t="s">
        <v>263</v>
      </c>
      <c r="M1" s="899" t="s">
        <v>1498</v>
      </c>
      <c r="N1" s="900" t="s">
        <v>1497</v>
      </c>
      <c r="O1" s="889"/>
      <c r="P1" s="889"/>
      <c r="Q1" s="889"/>
      <c r="R1" s="889"/>
      <c r="S1" s="889"/>
      <c r="T1" s="889"/>
      <c r="U1" s="889"/>
      <c r="V1" s="889"/>
      <c r="W1" s="889"/>
      <c r="X1" s="889"/>
      <c r="Y1" s="889"/>
    </row>
    <row r="2" spans="1:25">
      <c r="A2" s="833" t="s">
        <v>267</v>
      </c>
      <c r="B2" s="805" t="s">
        <v>6477</v>
      </c>
      <c r="C2" s="804">
        <f t="shared" ref="C2:C65" si="0">SUM(D2:N2)</f>
        <v>6</v>
      </c>
      <c r="D2" s="804">
        <v>0</v>
      </c>
      <c r="E2" s="804"/>
      <c r="F2" s="883"/>
      <c r="G2" s="883"/>
      <c r="H2" s="883"/>
      <c r="I2" s="804">
        <v>3</v>
      </c>
      <c r="J2" s="804">
        <v>2</v>
      </c>
      <c r="K2" s="804"/>
      <c r="L2" s="804">
        <v>1</v>
      </c>
      <c r="M2" s="883"/>
      <c r="N2" s="883"/>
      <c r="P2" s="889"/>
      <c r="Q2" s="889"/>
      <c r="R2" s="889"/>
      <c r="W2" s="889"/>
      <c r="X2" s="889"/>
    </row>
    <row r="3" spans="1:25">
      <c r="A3" s="804" t="s">
        <v>89</v>
      </c>
      <c r="B3" s="805" t="s">
        <v>6476</v>
      </c>
      <c r="C3" s="804">
        <f t="shared" si="0"/>
        <v>104</v>
      </c>
      <c r="D3" s="804">
        <v>45</v>
      </c>
      <c r="E3" s="804">
        <v>8</v>
      </c>
      <c r="F3" s="804">
        <v>8</v>
      </c>
      <c r="G3" s="804">
        <v>12</v>
      </c>
      <c r="H3" s="804"/>
      <c r="I3" s="804"/>
      <c r="J3" s="804">
        <v>31</v>
      </c>
      <c r="K3" s="804"/>
      <c r="L3" s="804"/>
      <c r="M3" s="804"/>
      <c r="N3" s="804"/>
    </row>
    <row r="4" spans="1:25">
      <c r="A4" s="833" t="s">
        <v>124</v>
      </c>
      <c r="B4" s="805" t="s">
        <v>5783</v>
      </c>
      <c r="C4" s="804">
        <f t="shared" si="0"/>
        <v>15</v>
      </c>
      <c r="D4" s="804">
        <v>11</v>
      </c>
      <c r="E4" s="804"/>
      <c r="F4" s="804"/>
      <c r="G4" s="804"/>
      <c r="H4" s="804"/>
      <c r="I4" s="804"/>
      <c r="J4" s="804">
        <v>1</v>
      </c>
      <c r="K4" s="804"/>
      <c r="L4" s="804">
        <v>3</v>
      </c>
      <c r="M4" s="804"/>
      <c r="N4" s="804"/>
    </row>
    <row r="5" spans="1:25">
      <c r="A5" s="833" t="s">
        <v>9</v>
      </c>
      <c r="B5" s="805" t="s">
        <v>6478</v>
      </c>
      <c r="C5" s="804">
        <f t="shared" si="0"/>
        <v>31</v>
      </c>
      <c r="D5" s="804">
        <v>31</v>
      </c>
      <c r="E5" s="804"/>
      <c r="F5" s="804"/>
      <c r="G5" s="804"/>
      <c r="H5" s="804"/>
      <c r="I5" s="804"/>
      <c r="J5" s="804"/>
      <c r="K5" s="804"/>
      <c r="L5" s="804"/>
      <c r="M5" s="804"/>
      <c r="N5" s="804"/>
    </row>
    <row r="6" spans="1:25">
      <c r="A6" s="901" t="s">
        <v>10</v>
      </c>
      <c r="B6" s="855" t="s">
        <v>6447</v>
      </c>
      <c r="C6" s="804">
        <f t="shared" si="0"/>
        <v>20</v>
      </c>
      <c r="D6" s="804">
        <v>0</v>
      </c>
      <c r="E6" s="804"/>
      <c r="F6" s="804"/>
      <c r="G6" s="804"/>
      <c r="H6" s="804"/>
      <c r="I6" s="804"/>
      <c r="J6" s="804">
        <v>18</v>
      </c>
      <c r="K6" s="804"/>
      <c r="L6" s="804">
        <v>2</v>
      </c>
      <c r="M6" s="804"/>
      <c r="N6" s="804"/>
    </row>
    <row r="7" spans="1:25">
      <c r="A7" s="901" t="s">
        <v>10</v>
      </c>
      <c r="B7" s="804" t="s">
        <v>6247</v>
      </c>
      <c r="C7" s="804">
        <f t="shared" si="0"/>
        <v>39</v>
      </c>
      <c r="D7" s="804">
        <v>0</v>
      </c>
      <c r="E7" s="804"/>
      <c r="F7" s="804"/>
      <c r="G7" s="804"/>
      <c r="H7" s="804"/>
      <c r="I7" s="804">
        <v>1</v>
      </c>
      <c r="J7" s="804">
        <v>33</v>
      </c>
      <c r="K7" s="804"/>
      <c r="L7" s="804"/>
      <c r="M7" s="804"/>
      <c r="N7" s="804">
        <v>5</v>
      </c>
    </row>
    <row r="8" spans="1:25">
      <c r="A8" s="901" t="s">
        <v>10</v>
      </c>
      <c r="B8" s="805" t="s">
        <v>5677</v>
      </c>
      <c r="C8" s="804">
        <f t="shared" si="0"/>
        <v>3</v>
      </c>
      <c r="D8" s="804">
        <v>0</v>
      </c>
      <c r="E8" s="804"/>
      <c r="F8" s="804"/>
      <c r="G8" s="804"/>
      <c r="H8" s="804"/>
      <c r="I8" s="804"/>
      <c r="J8" s="804"/>
      <c r="K8" s="804">
        <v>3</v>
      </c>
      <c r="L8" s="804"/>
      <c r="M8" s="804"/>
      <c r="N8" s="804"/>
    </row>
    <row r="9" spans="1:25">
      <c r="A9" s="901" t="s">
        <v>10</v>
      </c>
      <c r="B9" s="805" t="s">
        <v>6448</v>
      </c>
      <c r="C9" s="804">
        <f t="shared" si="0"/>
        <v>4</v>
      </c>
      <c r="D9" s="804">
        <v>0</v>
      </c>
      <c r="E9" s="804"/>
      <c r="F9" s="804"/>
      <c r="G9" s="804"/>
      <c r="H9" s="804"/>
      <c r="I9" s="804"/>
      <c r="J9" s="804">
        <v>4</v>
      </c>
      <c r="K9" s="804"/>
      <c r="L9" s="804"/>
      <c r="M9" s="804"/>
      <c r="N9" s="804"/>
    </row>
    <row r="10" spans="1:25">
      <c r="A10" s="901" t="s">
        <v>10</v>
      </c>
      <c r="B10" s="855" t="s">
        <v>6449</v>
      </c>
      <c r="C10" s="804">
        <f t="shared" si="0"/>
        <v>271</v>
      </c>
      <c r="D10" s="804">
        <v>52</v>
      </c>
      <c r="E10" s="804">
        <v>1</v>
      </c>
      <c r="F10" s="804"/>
      <c r="G10" s="804"/>
      <c r="H10" s="804">
        <v>5</v>
      </c>
      <c r="I10" s="804"/>
      <c r="J10" s="804">
        <v>211</v>
      </c>
      <c r="K10" s="804">
        <v>2</v>
      </c>
      <c r="L10" s="804"/>
      <c r="M10" s="804"/>
      <c r="N10" s="804"/>
    </row>
    <row r="11" spans="1:25">
      <c r="A11" s="901" t="s">
        <v>10</v>
      </c>
      <c r="B11" s="875" t="s">
        <v>5784</v>
      </c>
      <c r="C11" s="804">
        <f t="shared" si="0"/>
        <v>113</v>
      </c>
      <c r="D11" s="804">
        <v>0</v>
      </c>
      <c r="E11" s="804">
        <v>31</v>
      </c>
      <c r="F11" s="804"/>
      <c r="G11" s="804"/>
      <c r="H11" s="804"/>
      <c r="I11" s="804">
        <v>5</v>
      </c>
      <c r="J11" s="804">
        <v>50</v>
      </c>
      <c r="K11" s="804"/>
      <c r="L11" s="804"/>
      <c r="M11" s="804"/>
      <c r="N11" s="804">
        <v>27</v>
      </c>
    </row>
    <row r="12" spans="1:25">
      <c r="A12" s="901" t="s">
        <v>10</v>
      </c>
      <c r="B12" s="855" t="s">
        <v>5785</v>
      </c>
      <c r="C12" s="804">
        <f t="shared" si="0"/>
        <v>30</v>
      </c>
      <c r="D12" s="804">
        <v>0</v>
      </c>
      <c r="E12" s="804"/>
      <c r="F12" s="804"/>
      <c r="G12" s="804"/>
      <c r="H12" s="804"/>
      <c r="I12" s="804"/>
      <c r="J12" s="804">
        <v>30</v>
      </c>
      <c r="K12" s="804"/>
      <c r="L12" s="804"/>
      <c r="M12" s="804"/>
      <c r="N12" s="804"/>
    </row>
    <row r="13" spans="1:25">
      <c r="A13" s="901" t="s">
        <v>10</v>
      </c>
      <c r="B13" s="892" t="s">
        <v>5786</v>
      </c>
      <c r="C13" s="804">
        <f t="shared" si="0"/>
        <v>16</v>
      </c>
      <c r="D13" s="804">
        <v>0</v>
      </c>
      <c r="E13" s="804"/>
      <c r="F13" s="804"/>
      <c r="G13" s="804"/>
      <c r="H13" s="804"/>
      <c r="I13" s="804"/>
      <c r="J13" s="804">
        <v>16</v>
      </c>
      <c r="K13" s="804"/>
      <c r="L13" s="804"/>
      <c r="M13" s="804"/>
      <c r="N13" s="804"/>
    </row>
    <row r="14" spans="1:25">
      <c r="A14" s="901" t="s">
        <v>10</v>
      </c>
      <c r="B14" s="850" t="s">
        <v>6450</v>
      </c>
      <c r="C14" s="804">
        <f t="shared" si="0"/>
        <v>301</v>
      </c>
      <c r="D14" s="804">
        <v>301</v>
      </c>
      <c r="E14" s="804"/>
      <c r="F14" s="804"/>
      <c r="G14" s="804"/>
      <c r="H14" s="804"/>
      <c r="I14" s="804"/>
      <c r="J14" s="804"/>
      <c r="K14" s="804"/>
      <c r="L14" s="804"/>
      <c r="M14" s="804"/>
      <c r="N14" s="804"/>
    </row>
    <row r="15" spans="1:25">
      <c r="A15" s="901" t="s">
        <v>10</v>
      </c>
      <c r="B15" s="804" t="s">
        <v>5787</v>
      </c>
      <c r="C15" s="804">
        <f t="shared" si="0"/>
        <v>28</v>
      </c>
      <c r="D15" s="804">
        <v>0</v>
      </c>
      <c r="E15" s="804"/>
      <c r="F15" s="804"/>
      <c r="G15" s="804"/>
      <c r="H15" s="804"/>
      <c r="I15" s="804"/>
      <c r="J15" s="804">
        <v>27</v>
      </c>
      <c r="K15" s="804">
        <v>1</v>
      </c>
      <c r="L15" s="804"/>
      <c r="M15" s="804"/>
      <c r="N15" s="804"/>
    </row>
    <row r="16" spans="1:25">
      <c r="A16" s="901" t="s">
        <v>1029</v>
      </c>
      <c r="B16" s="804" t="s">
        <v>5788</v>
      </c>
      <c r="C16" s="804">
        <f t="shared" si="0"/>
        <v>16</v>
      </c>
      <c r="D16" s="804">
        <v>0</v>
      </c>
      <c r="E16" s="804"/>
      <c r="F16" s="804"/>
      <c r="G16" s="804"/>
      <c r="H16" s="804"/>
      <c r="I16" s="804"/>
      <c r="J16" s="804">
        <v>15</v>
      </c>
      <c r="K16" s="804">
        <v>1</v>
      </c>
      <c r="L16" s="804"/>
      <c r="M16" s="804"/>
      <c r="N16" s="804"/>
    </row>
    <row r="17" spans="1:24">
      <c r="A17" s="901" t="s">
        <v>1029</v>
      </c>
      <c r="B17" s="893" t="s">
        <v>5789</v>
      </c>
      <c r="C17" s="804">
        <f t="shared" si="0"/>
        <v>18</v>
      </c>
      <c r="D17" s="804">
        <v>0</v>
      </c>
      <c r="E17" s="804"/>
      <c r="F17" s="804"/>
      <c r="G17" s="804"/>
      <c r="H17" s="804">
        <v>4</v>
      </c>
      <c r="I17" s="804"/>
      <c r="J17" s="804"/>
      <c r="K17" s="804"/>
      <c r="L17" s="804"/>
      <c r="M17" s="804"/>
      <c r="N17" s="804">
        <v>14</v>
      </c>
      <c r="X17" s="891"/>
    </row>
    <row r="18" spans="1:24">
      <c r="A18" s="901" t="s">
        <v>147</v>
      </c>
      <c r="B18" s="892" t="s">
        <v>5790</v>
      </c>
      <c r="C18" s="804">
        <f t="shared" si="0"/>
        <v>105</v>
      </c>
      <c r="D18" s="804">
        <v>0</v>
      </c>
      <c r="E18" s="804"/>
      <c r="F18" s="804"/>
      <c r="G18" s="804"/>
      <c r="H18" s="804">
        <v>1</v>
      </c>
      <c r="I18" s="804"/>
      <c r="J18" s="804">
        <v>57</v>
      </c>
      <c r="K18" s="804"/>
      <c r="L18" s="804">
        <v>22</v>
      </c>
      <c r="M18" s="804"/>
      <c r="N18" s="894">
        <v>25</v>
      </c>
      <c r="X18" s="891"/>
    </row>
    <row r="19" spans="1:24">
      <c r="A19" s="901" t="s">
        <v>147</v>
      </c>
      <c r="B19" s="892" t="s">
        <v>5791</v>
      </c>
      <c r="C19" s="804">
        <f t="shared" si="0"/>
        <v>19</v>
      </c>
      <c r="D19" s="804">
        <v>10</v>
      </c>
      <c r="E19" s="804"/>
      <c r="F19" s="804"/>
      <c r="G19" s="804"/>
      <c r="H19" s="804">
        <v>4</v>
      </c>
      <c r="I19" s="804"/>
      <c r="J19" s="804">
        <v>4</v>
      </c>
      <c r="K19" s="804"/>
      <c r="L19" s="804">
        <v>1</v>
      </c>
      <c r="M19" s="804"/>
      <c r="N19" s="894"/>
      <c r="X19" s="891"/>
    </row>
    <row r="20" spans="1:24">
      <c r="A20" s="901" t="s">
        <v>147</v>
      </c>
      <c r="B20" s="892" t="s">
        <v>6451</v>
      </c>
      <c r="C20" s="804">
        <f t="shared" si="0"/>
        <v>2</v>
      </c>
      <c r="D20" s="804">
        <v>0</v>
      </c>
      <c r="E20" s="804"/>
      <c r="F20" s="804"/>
      <c r="G20" s="804"/>
      <c r="H20" s="804"/>
      <c r="I20" s="804"/>
      <c r="J20" s="804"/>
      <c r="K20" s="804"/>
      <c r="L20" s="804">
        <v>2</v>
      </c>
      <c r="M20" s="804"/>
      <c r="N20" s="894"/>
      <c r="X20" s="891"/>
    </row>
    <row r="21" spans="1:24">
      <c r="A21" s="901" t="s">
        <v>147</v>
      </c>
      <c r="B21" s="895" t="s">
        <v>6452</v>
      </c>
      <c r="C21" s="804">
        <f t="shared" si="0"/>
        <v>77</v>
      </c>
      <c r="D21" s="804">
        <v>0</v>
      </c>
      <c r="E21" s="804"/>
      <c r="F21" s="804"/>
      <c r="G21" s="804"/>
      <c r="H21" s="804"/>
      <c r="I21" s="804"/>
      <c r="J21" s="804"/>
      <c r="K21" s="804"/>
      <c r="L21" s="804">
        <v>47</v>
      </c>
      <c r="M21" s="804">
        <v>30</v>
      </c>
      <c r="N21" s="894"/>
      <c r="X21" s="891"/>
    </row>
    <row r="22" spans="1:24">
      <c r="A22" s="901" t="s">
        <v>147</v>
      </c>
      <c r="B22" s="805" t="s">
        <v>6453</v>
      </c>
      <c r="C22" s="804">
        <f t="shared" si="0"/>
        <v>3</v>
      </c>
      <c r="D22" s="804">
        <v>3</v>
      </c>
      <c r="E22" s="804"/>
      <c r="F22" s="804"/>
      <c r="G22" s="804"/>
      <c r="H22" s="804"/>
      <c r="I22" s="804"/>
      <c r="J22" s="804"/>
      <c r="K22" s="804"/>
      <c r="L22" s="804"/>
      <c r="M22" s="804"/>
      <c r="N22" s="804"/>
    </row>
    <row r="23" spans="1:24">
      <c r="A23" s="901" t="s">
        <v>147</v>
      </c>
      <c r="B23" s="804" t="s">
        <v>6454</v>
      </c>
      <c r="C23" s="804">
        <f t="shared" si="0"/>
        <v>10</v>
      </c>
      <c r="D23" s="804">
        <v>0</v>
      </c>
      <c r="E23" s="804"/>
      <c r="F23" s="804"/>
      <c r="G23" s="804">
        <v>7</v>
      </c>
      <c r="H23" s="804"/>
      <c r="I23" s="804"/>
      <c r="J23" s="804"/>
      <c r="K23" s="804">
        <v>3</v>
      </c>
      <c r="L23" s="804"/>
      <c r="M23" s="804"/>
      <c r="N23" s="894"/>
      <c r="X23" s="891"/>
    </row>
    <row r="24" spans="1:24">
      <c r="A24" s="833" t="s">
        <v>122</v>
      </c>
      <c r="B24" s="805" t="s">
        <v>6547</v>
      </c>
      <c r="C24" s="804">
        <f t="shared" si="0"/>
        <v>162</v>
      </c>
      <c r="D24" s="804">
        <v>3</v>
      </c>
      <c r="E24" s="804"/>
      <c r="F24" s="804"/>
      <c r="G24" s="804"/>
      <c r="H24" s="804"/>
      <c r="I24" s="804">
        <v>32</v>
      </c>
      <c r="J24" s="804">
        <v>81</v>
      </c>
      <c r="K24" s="804">
        <v>4</v>
      </c>
      <c r="L24" s="804"/>
      <c r="M24" s="804"/>
      <c r="N24" s="804">
        <v>42</v>
      </c>
    </row>
    <row r="25" spans="1:24">
      <c r="A25" s="833" t="s">
        <v>122</v>
      </c>
      <c r="B25" s="805" t="s">
        <v>5792</v>
      </c>
      <c r="C25" s="804">
        <f t="shared" si="0"/>
        <v>4</v>
      </c>
      <c r="D25" s="804">
        <v>4</v>
      </c>
      <c r="E25" s="804"/>
      <c r="F25" s="804"/>
      <c r="G25" s="804"/>
      <c r="H25" s="804"/>
      <c r="I25" s="804"/>
      <c r="J25" s="804"/>
      <c r="K25" s="804"/>
      <c r="L25" s="804"/>
      <c r="M25" s="804"/>
      <c r="N25" s="804"/>
    </row>
    <row r="26" spans="1:24">
      <c r="A26" s="833" t="s">
        <v>122</v>
      </c>
      <c r="B26" s="805" t="s">
        <v>6479</v>
      </c>
      <c r="C26" s="804">
        <f t="shared" si="0"/>
        <v>7</v>
      </c>
      <c r="D26" s="804">
        <v>0</v>
      </c>
      <c r="E26" s="804"/>
      <c r="F26" s="804"/>
      <c r="G26" s="804"/>
      <c r="H26" s="804"/>
      <c r="I26" s="804">
        <v>7</v>
      </c>
      <c r="J26" s="804"/>
      <c r="K26" s="804"/>
      <c r="L26" s="804"/>
      <c r="M26" s="804"/>
      <c r="N26" s="804"/>
    </row>
    <row r="27" spans="1:24">
      <c r="A27" s="901" t="s">
        <v>401</v>
      </c>
      <c r="B27" s="804" t="s">
        <v>5793</v>
      </c>
      <c r="C27" s="804">
        <f t="shared" si="0"/>
        <v>150</v>
      </c>
      <c r="D27" s="804">
        <v>49</v>
      </c>
      <c r="E27" s="804"/>
      <c r="F27" s="804"/>
      <c r="G27" s="804"/>
      <c r="H27" s="804">
        <v>3</v>
      </c>
      <c r="I27" s="804"/>
      <c r="J27" s="804">
        <v>51</v>
      </c>
      <c r="K27" s="804">
        <v>46</v>
      </c>
      <c r="L27" s="804"/>
      <c r="M27" s="804"/>
      <c r="N27" s="804">
        <v>1</v>
      </c>
    </row>
    <row r="28" spans="1:24">
      <c r="A28" s="901" t="s">
        <v>401</v>
      </c>
      <c r="B28" s="893" t="s">
        <v>5794</v>
      </c>
      <c r="C28" s="804">
        <f t="shared" si="0"/>
        <v>29</v>
      </c>
      <c r="D28" s="804">
        <v>5</v>
      </c>
      <c r="E28" s="804"/>
      <c r="F28" s="804"/>
      <c r="G28" s="804"/>
      <c r="H28" s="804"/>
      <c r="I28" s="804">
        <v>8</v>
      </c>
      <c r="J28" s="804">
        <v>15</v>
      </c>
      <c r="K28" s="804"/>
      <c r="L28" s="804"/>
      <c r="M28" s="804"/>
      <c r="N28" s="804">
        <v>1</v>
      </c>
    </row>
    <row r="29" spans="1:24">
      <c r="A29" s="901" t="s">
        <v>401</v>
      </c>
      <c r="B29" s="804" t="s">
        <v>5795</v>
      </c>
      <c r="C29" s="804">
        <f t="shared" si="0"/>
        <v>55</v>
      </c>
      <c r="D29" s="804">
        <v>5</v>
      </c>
      <c r="E29" s="804"/>
      <c r="F29" s="804"/>
      <c r="G29" s="804"/>
      <c r="H29" s="804">
        <v>3</v>
      </c>
      <c r="I29" s="804">
        <v>1</v>
      </c>
      <c r="J29" s="804">
        <v>33</v>
      </c>
      <c r="K29" s="804">
        <v>12</v>
      </c>
      <c r="L29" s="804">
        <v>1</v>
      </c>
      <c r="M29" s="804"/>
      <c r="N29" s="804"/>
    </row>
    <row r="30" spans="1:24">
      <c r="A30" s="901" t="s">
        <v>401</v>
      </c>
      <c r="B30" s="895" t="s">
        <v>6455</v>
      </c>
      <c r="C30" s="804">
        <f t="shared" si="0"/>
        <v>3</v>
      </c>
      <c r="D30" s="804">
        <v>0</v>
      </c>
      <c r="E30" s="804"/>
      <c r="F30" s="804"/>
      <c r="G30" s="804"/>
      <c r="H30" s="804"/>
      <c r="I30" s="804">
        <v>3</v>
      </c>
      <c r="J30" s="804"/>
      <c r="K30" s="804"/>
      <c r="L30" s="804"/>
      <c r="M30" s="804"/>
      <c r="N30" s="804"/>
    </row>
    <row r="31" spans="1:24">
      <c r="A31" s="901" t="s">
        <v>401</v>
      </c>
      <c r="B31" s="895" t="s">
        <v>5796</v>
      </c>
      <c r="C31" s="804">
        <f t="shared" si="0"/>
        <v>34</v>
      </c>
      <c r="D31" s="804">
        <v>10</v>
      </c>
      <c r="E31" s="804"/>
      <c r="F31" s="804"/>
      <c r="G31" s="804"/>
      <c r="H31" s="804">
        <v>10</v>
      </c>
      <c r="I31" s="804"/>
      <c r="J31" s="804">
        <v>1</v>
      </c>
      <c r="K31" s="804"/>
      <c r="L31" s="804">
        <v>13</v>
      </c>
      <c r="M31" s="804"/>
      <c r="N31" s="804"/>
    </row>
    <row r="32" spans="1:24">
      <c r="A32" s="901" t="s">
        <v>401</v>
      </c>
      <c r="B32" s="893" t="s">
        <v>6243</v>
      </c>
      <c r="C32" s="804">
        <f t="shared" si="0"/>
        <v>99</v>
      </c>
      <c r="D32" s="804">
        <v>5</v>
      </c>
      <c r="E32" s="804"/>
      <c r="F32" s="804"/>
      <c r="G32" s="804"/>
      <c r="H32" s="804"/>
      <c r="I32" s="804">
        <v>12</v>
      </c>
      <c r="J32" s="804">
        <v>51</v>
      </c>
      <c r="K32" s="804"/>
      <c r="L32" s="804">
        <v>30</v>
      </c>
      <c r="M32" s="804"/>
      <c r="N32" s="804">
        <v>1</v>
      </c>
    </row>
    <row r="33" spans="1:24">
      <c r="A33" s="833" t="s">
        <v>2068</v>
      </c>
      <c r="B33" s="805" t="s">
        <v>6480</v>
      </c>
      <c r="C33" s="804">
        <f t="shared" si="0"/>
        <v>84</v>
      </c>
      <c r="D33" s="804">
        <v>0</v>
      </c>
      <c r="E33" s="804"/>
      <c r="F33" s="804"/>
      <c r="G33" s="804"/>
      <c r="H33" s="804"/>
      <c r="I33" s="804"/>
      <c r="J33" s="804">
        <v>79</v>
      </c>
      <c r="K33" s="804"/>
      <c r="L33" s="804">
        <v>1</v>
      </c>
      <c r="M33" s="804"/>
      <c r="N33" s="804">
        <v>4</v>
      </c>
    </row>
    <row r="34" spans="1:24">
      <c r="A34" s="901" t="s">
        <v>2522</v>
      </c>
      <c r="B34" s="892" t="s">
        <v>6456</v>
      </c>
      <c r="C34" s="804">
        <f t="shared" si="0"/>
        <v>17</v>
      </c>
      <c r="D34" s="804">
        <v>0</v>
      </c>
      <c r="E34" s="804"/>
      <c r="F34" s="804"/>
      <c r="G34" s="804"/>
      <c r="H34" s="804"/>
      <c r="I34" s="804"/>
      <c r="J34" s="804">
        <v>17</v>
      </c>
      <c r="K34" s="804"/>
      <c r="L34" s="804"/>
      <c r="M34" s="804"/>
      <c r="N34" s="894"/>
      <c r="X34" s="891"/>
    </row>
    <row r="35" spans="1:24">
      <c r="A35" s="901" t="s">
        <v>2522</v>
      </c>
      <c r="B35" s="896" t="s">
        <v>5797</v>
      </c>
      <c r="C35" s="804">
        <f t="shared" si="0"/>
        <v>38</v>
      </c>
      <c r="D35" s="804">
        <v>0</v>
      </c>
      <c r="E35" s="804"/>
      <c r="F35" s="804"/>
      <c r="G35" s="804"/>
      <c r="H35" s="804"/>
      <c r="I35" s="804"/>
      <c r="J35" s="804">
        <v>30</v>
      </c>
      <c r="K35" s="804"/>
      <c r="L35" s="804">
        <v>7</v>
      </c>
      <c r="M35" s="804"/>
      <c r="N35" s="894">
        <v>1</v>
      </c>
      <c r="X35" s="891"/>
    </row>
    <row r="36" spans="1:24">
      <c r="A36" s="901" t="s">
        <v>2522</v>
      </c>
      <c r="B36" s="892" t="s">
        <v>5798</v>
      </c>
      <c r="C36" s="804">
        <f t="shared" si="0"/>
        <v>37</v>
      </c>
      <c r="D36" s="804">
        <v>2</v>
      </c>
      <c r="E36" s="804"/>
      <c r="F36" s="804">
        <v>1</v>
      </c>
      <c r="G36" s="804"/>
      <c r="H36" s="804"/>
      <c r="I36" s="804"/>
      <c r="J36" s="804">
        <v>26</v>
      </c>
      <c r="K36" s="804">
        <v>1</v>
      </c>
      <c r="L36" s="804">
        <v>2</v>
      </c>
      <c r="M36" s="804"/>
      <c r="N36" s="894">
        <v>5</v>
      </c>
      <c r="X36" s="891"/>
    </row>
    <row r="37" spans="1:24">
      <c r="A37" s="901" t="s">
        <v>166</v>
      </c>
      <c r="B37" s="893" t="s">
        <v>5799</v>
      </c>
      <c r="C37" s="804">
        <f t="shared" si="0"/>
        <v>413</v>
      </c>
      <c r="D37" s="804">
        <v>10</v>
      </c>
      <c r="E37" s="804"/>
      <c r="F37" s="804"/>
      <c r="G37" s="804"/>
      <c r="H37" s="804">
        <v>9</v>
      </c>
      <c r="I37" s="804"/>
      <c r="J37" s="804">
        <v>360</v>
      </c>
      <c r="K37" s="804">
        <v>5</v>
      </c>
      <c r="L37" s="804">
        <v>7</v>
      </c>
      <c r="M37" s="804"/>
      <c r="N37" s="894">
        <v>22</v>
      </c>
      <c r="X37" s="891"/>
    </row>
    <row r="38" spans="1:24">
      <c r="A38" s="901" t="s">
        <v>95</v>
      </c>
      <c r="B38" s="893" t="s">
        <v>6244</v>
      </c>
      <c r="C38" s="804">
        <f t="shared" si="0"/>
        <v>391</v>
      </c>
      <c r="D38" s="804">
        <v>0</v>
      </c>
      <c r="E38" s="804"/>
      <c r="F38" s="804">
        <v>16</v>
      </c>
      <c r="G38" s="804">
        <v>10</v>
      </c>
      <c r="H38" s="804">
        <v>30</v>
      </c>
      <c r="I38" s="804">
        <v>1</v>
      </c>
      <c r="J38" s="804">
        <v>270</v>
      </c>
      <c r="K38" s="804"/>
      <c r="L38" s="804">
        <v>41</v>
      </c>
      <c r="M38" s="804"/>
      <c r="N38" s="894">
        <v>23</v>
      </c>
      <c r="X38" s="891"/>
    </row>
    <row r="39" spans="1:24">
      <c r="A39" s="901" t="s">
        <v>95</v>
      </c>
      <c r="B39" s="895" t="s">
        <v>5800</v>
      </c>
      <c r="C39" s="804">
        <f t="shared" si="0"/>
        <v>234</v>
      </c>
      <c r="D39" s="804">
        <v>23</v>
      </c>
      <c r="E39" s="804"/>
      <c r="F39" s="804"/>
      <c r="G39" s="804"/>
      <c r="H39" s="804">
        <v>1</v>
      </c>
      <c r="I39" s="804"/>
      <c r="J39" s="804">
        <v>139</v>
      </c>
      <c r="K39" s="804"/>
      <c r="L39" s="804">
        <v>17</v>
      </c>
      <c r="M39" s="804"/>
      <c r="N39" s="894">
        <v>54</v>
      </c>
      <c r="X39" s="891"/>
    </row>
    <row r="40" spans="1:24">
      <c r="A40" s="901" t="s">
        <v>95</v>
      </c>
      <c r="B40" s="804" t="s">
        <v>5801</v>
      </c>
      <c r="C40" s="804">
        <f t="shared" si="0"/>
        <v>102</v>
      </c>
      <c r="D40" s="804">
        <v>0</v>
      </c>
      <c r="E40" s="804"/>
      <c r="F40" s="804"/>
      <c r="G40" s="804">
        <f>14+9+13</f>
        <v>36</v>
      </c>
      <c r="H40" s="804"/>
      <c r="I40" s="804"/>
      <c r="J40" s="804"/>
      <c r="K40" s="804">
        <v>15</v>
      </c>
      <c r="L40" s="804">
        <v>51</v>
      </c>
      <c r="M40" s="804"/>
      <c r="N40" s="804"/>
      <c r="X40" s="891"/>
    </row>
    <row r="41" spans="1:24">
      <c r="A41" s="901" t="s">
        <v>95</v>
      </c>
      <c r="B41" s="895" t="s">
        <v>6457</v>
      </c>
      <c r="C41" s="804">
        <f t="shared" si="0"/>
        <v>6</v>
      </c>
      <c r="D41" s="804">
        <v>0</v>
      </c>
      <c r="E41" s="804"/>
      <c r="F41" s="804"/>
      <c r="G41" s="804"/>
      <c r="H41" s="804"/>
      <c r="I41" s="804"/>
      <c r="J41" s="804">
        <v>6</v>
      </c>
      <c r="K41" s="804"/>
      <c r="L41" s="804"/>
      <c r="M41" s="804"/>
      <c r="N41" s="804"/>
      <c r="X41" s="891"/>
    </row>
    <row r="42" spans="1:24">
      <c r="A42" s="901" t="s">
        <v>95</v>
      </c>
      <c r="B42" s="893" t="s">
        <v>6481</v>
      </c>
      <c r="C42" s="804">
        <f t="shared" si="0"/>
        <v>245</v>
      </c>
      <c r="D42" s="804">
        <v>43</v>
      </c>
      <c r="E42" s="804"/>
      <c r="F42" s="804"/>
      <c r="G42" s="804"/>
      <c r="H42" s="804">
        <v>11</v>
      </c>
      <c r="I42" s="804"/>
      <c r="J42" s="804">
        <v>156</v>
      </c>
      <c r="K42" s="804"/>
      <c r="L42" s="804">
        <v>24</v>
      </c>
      <c r="M42" s="804"/>
      <c r="N42" s="894">
        <v>11</v>
      </c>
    </row>
    <row r="43" spans="1:24">
      <c r="A43" s="901" t="s">
        <v>95</v>
      </c>
      <c r="B43" s="893" t="s">
        <v>5802</v>
      </c>
      <c r="C43" s="804">
        <f t="shared" si="0"/>
        <v>315</v>
      </c>
      <c r="D43" s="804">
        <v>0</v>
      </c>
      <c r="E43" s="804"/>
      <c r="F43" s="804"/>
      <c r="G43" s="804"/>
      <c r="H43" s="804">
        <v>10</v>
      </c>
      <c r="I43" s="804"/>
      <c r="J43" s="804">
        <v>235</v>
      </c>
      <c r="K43" s="804"/>
      <c r="L43" s="804">
        <v>32</v>
      </c>
      <c r="M43" s="804"/>
      <c r="N43" s="894">
        <v>38</v>
      </c>
    </row>
    <row r="44" spans="1:24">
      <c r="A44" s="901" t="s">
        <v>95</v>
      </c>
      <c r="B44" s="893" t="s">
        <v>6482</v>
      </c>
      <c r="C44" s="804">
        <f t="shared" si="0"/>
        <v>72</v>
      </c>
      <c r="D44" s="804">
        <v>0</v>
      </c>
      <c r="E44" s="804"/>
      <c r="F44" s="804"/>
      <c r="G44" s="804"/>
      <c r="H44" s="804"/>
      <c r="I44" s="804"/>
      <c r="J44" s="804">
        <v>63</v>
      </c>
      <c r="K44" s="804"/>
      <c r="L44" s="804"/>
      <c r="M44" s="804"/>
      <c r="N44" s="894">
        <v>9</v>
      </c>
      <c r="X44" s="891"/>
    </row>
    <row r="45" spans="1:24">
      <c r="A45" s="901" t="s">
        <v>95</v>
      </c>
      <c r="B45" s="893" t="s">
        <v>6483</v>
      </c>
      <c r="C45" s="804">
        <f t="shared" si="0"/>
        <v>92</v>
      </c>
      <c r="D45" s="804">
        <v>0</v>
      </c>
      <c r="E45" s="804"/>
      <c r="F45" s="804"/>
      <c r="G45" s="804"/>
      <c r="H45" s="804"/>
      <c r="I45" s="804"/>
      <c r="J45" s="804"/>
      <c r="K45" s="804"/>
      <c r="L45" s="804">
        <v>92</v>
      </c>
      <c r="M45" s="804"/>
      <c r="N45" s="894"/>
      <c r="X45" s="891"/>
    </row>
    <row r="46" spans="1:24" ht="17.25" customHeight="1">
      <c r="A46" s="901" t="s">
        <v>12</v>
      </c>
      <c r="B46" s="893" t="s">
        <v>6484</v>
      </c>
      <c r="C46" s="804">
        <f t="shared" si="0"/>
        <v>2</v>
      </c>
      <c r="D46" s="804">
        <v>0</v>
      </c>
      <c r="E46" s="804"/>
      <c r="F46" s="804"/>
      <c r="G46" s="804"/>
      <c r="H46" s="804">
        <v>2</v>
      </c>
      <c r="I46" s="804"/>
      <c r="J46" s="804"/>
      <c r="K46" s="804"/>
      <c r="L46" s="804"/>
      <c r="M46" s="804"/>
      <c r="N46" s="894"/>
      <c r="X46" s="891"/>
    </row>
    <row r="47" spans="1:24">
      <c r="A47" s="901" t="s">
        <v>12</v>
      </c>
      <c r="B47" s="893" t="s">
        <v>6485</v>
      </c>
      <c r="C47" s="804">
        <f t="shared" si="0"/>
        <v>39</v>
      </c>
      <c r="D47" s="804">
        <v>0</v>
      </c>
      <c r="E47" s="804"/>
      <c r="F47" s="804"/>
      <c r="G47" s="804"/>
      <c r="H47" s="804">
        <v>23</v>
      </c>
      <c r="I47" s="804"/>
      <c r="J47" s="804"/>
      <c r="K47" s="804">
        <v>16</v>
      </c>
      <c r="L47" s="804"/>
      <c r="M47" s="804"/>
      <c r="N47" s="894"/>
      <c r="X47" s="891"/>
    </row>
    <row r="48" spans="1:24">
      <c r="A48" s="901" t="s">
        <v>12</v>
      </c>
      <c r="B48" s="893" t="s">
        <v>6486</v>
      </c>
      <c r="C48" s="804">
        <f t="shared" si="0"/>
        <v>35</v>
      </c>
      <c r="D48" s="804">
        <v>0</v>
      </c>
      <c r="E48" s="804"/>
      <c r="F48" s="804"/>
      <c r="G48" s="804"/>
      <c r="H48" s="804">
        <v>28</v>
      </c>
      <c r="I48" s="804"/>
      <c r="J48" s="804"/>
      <c r="K48" s="804">
        <v>7</v>
      </c>
      <c r="L48" s="804"/>
      <c r="M48" s="804"/>
      <c r="N48" s="894"/>
      <c r="X48" s="891"/>
    </row>
    <row r="49" spans="1:24">
      <c r="A49" s="901" t="s">
        <v>12</v>
      </c>
      <c r="B49" s="893" t="s">
        <v>6487</v>
      </c>
      <c r="C49" s="804">
        <f t="shared" si="0"/>
        <v>2</v>
      </c>
      <c r="D49" s="804">
        <v>0</v>
      </c>
      <c r="E49" s="804"/>
      <c r="F49" s="804"/>
      <c r="G49" s="804"/>
      <c r="H49" s="804">
        <v>2</v>
      </c>
      <c r="I49" s="804"/>
      <c r="J49" s="804"/>
      <c r="K49" s="804"/>
      <c r="L49" s="804"/>
      <c r="M49" s="804"/>
      <c r="N49" s="894"/>
      <c r="X49" s="891"/>
    </row>
    <row r="50" spans="1:24">
      <c r="A50" s="901" t="s">
        <v>104</v>
      </c>
      <c r="B50" s="849" t="s">
        <v>6245</v>
      </c>
      <c r="C50" s="804">
        <f t="shared" si="0"/>
        <v>35</v>
      </c>
      <c r="D50" s="804">
        <v>0</v>
      </c>
      <c r="E50" s="804"/>
      <c r="F50" s="804"/>
      <c r="G50" s="804">
        <v>1</v>
      </c>
      <c r="H50" s="804"/>
      <c r="I50" s="804"/>
      <c r="J50" s="804">
        <v>19</v>
      </c>
      <c r="K50" s="804">
        <v>11</v>
      </c>
      <c r="L50" s="804">
        <v>4</v>
      </c>
      <c r="M50" s="804"/>
      <c r="N50" s="804"/>
      <c r="X50" s="891"/>
    </row>
    <row r="51" spans="1:24">
      <c r="A51" s="901" t="s">
        <v>104</v>
      </c>
      <c r="B51" s="892" t="s">
        <v>6246</v>
      </c>
      <c r="C51" s="804">
        <f t="shared" si="0"/>
        <v>288</v>
      </c>
      <c r="D51" s="804">
        <v>77</v>
      </c>
      <c r="E51" s="804">
        <v>5</v>
      </c>
      <c r="F51" s="804">
        <v>12</v>
      </c>
      <c r="G51" s="804">
        <v>8</v>
      </c>
      <c r="H51" s="804"/>
      <c r="I51" s="804">
        <v>63</v>
      </c>
      <c r="J51" s="804">
        <v>97</v>
      </c>
      <c r="K51" s="804">
        <v>2</v>
      </c>
      <c r="L51" s="804">
        <v>24</v>
      </c>
      <c r="M51" s="804"/>
      <c r="N51" s="894"/>
      <c r="X51" s="891"/>
    </row>
    <row r="52" spans="1:24">
      <c r="A52" s="901" t="s">
        <v>1747</v>
      </c>
      <c r="B52" s="804" t="s">
        <v>5803</v>
      </c>
      <c r="C52" s="804">
        <f t="shared" si="0"/>
        <v>14</v>
      </c>
      <c r="D52" s="804">
        <v>0</v>
      </c>
      <c r="E52" s="804"/>
      <c r="F52" s="804"/>
      <c r="G52" s="804"/>
      <c r="H52" s="804"/>
      <c r="I52" s="804">
        <v>2</v>
      </c>
      <c r="J52" s="804">
        <v>6</v>
      </c>
      <c r="K52" s="804"/>
      <c r="L52" s="804">
        <v>6</v>
      </c>
      <c r="M52" s="804"/>
      <c r="N52" s="894"/>
    </row>
    <row r="53" spans="1:24">
      <c r="A53" s="901" t="s">
        <v>1747</v>
      </c>
      <c r="B53" s="892" t="s">
        <v>1793</v>
      </c>
      <c r="C53" s="804">
        <f t="shared" si="0"/>
        <v>57</v>
      </c>
      <c r="D53" s="804">
        <v>0</v>
      </c>
      <c r="E53" s="804"/>
      <c r="F53" s="804"/>
      <c r="G53" s="804"/>
      <c r="H53" s="804"/>
      <c r="I53" s="804"/>
      <c r="J53" s="804">
        <v>42</v>
      </c>
      <c r="K53" s="804"/>
      <c r="L53" s="804">
        <v>9</v>
      </c>
      <c r="M53" s="804"/>
      <c r="N53" s="894">
        <v>6</v>
      </c>
      <c r="X53" s="891"/>
    </row>
    <row r="54" spans="1:24">
      <c r="A54" s="901" t="s">
        <v>262</v>
      </c>
      <c r="B54" s="892" t="s">
        <v>6488</v>
      </c>
      <c r="C54" s="804">
        <f t="shared" si="0"/>
        <v>1</v>
      </c>
      <c r="D54" s="804">
        <v>0</v>
      </c>
      <c r="E54" s="804"/>
      <c r="F54" s="804"/>
      <c r="G54" s="804"/>
      <c r="H54" s="804">
        <v>1</v>
      </c>
      <c r="I54" s="804"/>
      <c r="J54" s="804"/>
      <c r="K54" s="804"/>
      <c r="L54" s="804"/>
      <c r="M54" s="804"/>
      <c r="N54" s="894"/>
      <c r="X54" s="891"/>
    </row>
    <row r="55" spans="1:24">
      <c r="A55" s="833" t="s">
        <v>143</v>
      </c>
      <c r="B55" s="805" t="s">
        <v>5804</v>
      </c>
      <c r="C55" s="804">
        <f t="shared" si="0"/>
        <v>23</v>
      </c>
      <c r="D55" s="804">
        <v>12</v>
      </c>
      <c r="E55" s="804"/>
      <c r="F55" s="804"/>
      <c r="G55" s="804"/>
      <c r="H55" s="804"/>
      <c r="I55" s="804"/>
      <c r="J55" s="804">
        <v>11</v>
      </c>
      <c r="K55" s="804"/>
      <c r="L55" s="804"/>
      <c r="M55" s="804"/>
      <c r="N55" s="894"/>
      <c r="X55" s="891"/>
    </row>
    <row r="56" spans="1:24">
      <c r="A56" s="833" t="s">
        <v>143</v>
      </c>
      <c r="B56" s="895" t="s">
        <v>6458</v>
      </c>
      <c r="C56" s="804">
        <f t="shared" si="0"/>
        <v>10</v>
      </c>
      <c r="D56" s="804">
        <v>0</v>
      </c>
      <c r="E56" s="897"/>
      <c r="F56" s="804"/>
      <c r="G56" s="804"/>
      <c r="H56" s="804"/>
      <c r="I56" s="804">
        <v>5</v>
      </c>
      <c r="J56" s="804">
        <v>5</v>
      </c>
      <c r="K56" s="804"/>
      <c r="L56" s="804"/>
      <c r="M56" s="804"/>
      <c r="N56" s="894"/>
      <c r="X56" s="891"/>
    </row>
    <row r="57" spans="1:24">
      <c r="A57" s="833" t="s">
        <v>143</v>
      </c>
      <c r="B57" s="850" t="s">
        <v>6489</v>
      </c>
      <c r="C57" s="804">
        <f t="shared" si="0"/>
        <v>5</v>
      </c>
      <c r="D57" s="804">
        <v>0</v>
      </c>
      <c r="E57" s="804"/>
      <c r="F57" s="804">
        <v>3</v>
      </c>
      <c r="G57" s="804"/>
      <c r="H57" s="804"/>
      <c r="I57" s="804"/>
      <c r="J57" s="804">
        <v>1</v>
      </c>
      <c r="K57" s="804"/>
      <c r="L57" s="804">
        <v>1</v>
      </c>
      <c r="M57" s="804"/>
      <c r="N57" s="894"/>
      <c r="X57" s="891"/>
    </row>
    <row r="58" spans="1:24">
      <c r="A58" s="833" t="s">
        <v>143</v>
      </c>
      <c r="B58" s="849" t="s">
        <v>6459</v>
      </c>
      <c r="C58" s="804">
        <f t="shared" si="0"/>
        <v>1</v>
      </c>
      <c r="D58" s="804">
        <v>0</v>
      </c>
      <c r="E58" s="804"/>
      <c r="F58" s="804"/>
      <c r="G58" s="804"/>
      <c r="H58" s="804"/>
      <c r="I58" s="804"/>
      <c r="J58" s="804">
        <v>1</v>
      </c>
      <c r="K58" s="804"/>
      <c r="L58" s="804"/>
      <c r="M58" s="804"/>
      <c r="N58" s="894"/>
      <c r="X58" s="891"/>
    </row>
    <row r="59" spans="1:24">
      <c r="A59" s="833" t="s">
        <v>143</v>
      </c>
      <c r="B59" s="895" t="s">
        <v>6490</v>
      </c>
      <c r="C59" s="804">
        <f t="shared" si="0"/>
        <v>34</v>
      </c>
      <c r="D59" s="804">
        <v>0</v>
      </c>
      <c r="E59" s="897"/>
      <c r="F59" s="804"/>
      <c r="G59" s="804"/>
      <c r="H59" s="804"/>
      <c r="I59" s="804"/>
      <c r="J59" s="804"/>
      <c r="K59" s="804"/>
      <c r="L59" s="804">
        <v>34</v>
      </c>
      <c r="M59" s="804"/>
      <c r="N59" s="894"/>
      <c r="X59" s="891"/>
    </row>
    <row r="60" spans="1:24">
      <c r="A60" s="833" t="s">
        <v>143</v>
      </c>
      <c r="B60" s="895" t="s">
        <v>6491</v>
      </c>
      <c r="C60" s="804">
        <f t="shared" si="0"/>
        <v>3</v>
      </c>
      <c r="D60" s="804">
        <v>3</v>
      </c>
      <c r="E60" s="897"/>
      <c r="F60" s="804"/>
      <c r="G60" s="804"/>
      <c r="H60" s="804"/>
      <c r="I60" s="804"/>
      <c r="J60" s="804"/>
      <c r="K60" s="804"/>
      <c r="L60" s="804"/>
      <c r="M60" s="804"/>
      <c r="N60" s="894"/>
      <c r="X60" s="891"/>
    </row>
    <row r="61" spans="1:24">
      <c r="A61" s="833" t="s">
        <v>143</v>
      </c>
      <c r="B61" s="849" t="s">
        <v>6492</v>
      </c>
      <c r="C61" s="804">
        <f t="shared" si="0"/>
        <v>6</v>
      </c>
      <c r="D61" s="804">
        <v>0</v>
      </c>
      <c r="E61" s="804"/>
      <c r="F61" s="804"/>
      <c r="G61" s="804">
        <v>2</v>
      </c>
      <c r="H61" s="804"/>
      <c r="I61" s="804"/>
      <c r="J61" s="804">
        <v>2</v>
      </c>
      <c r="K61" s="804"/>
      <c r="L61" s="804">
        <v>2</v>
      </c>
      <c r="M61" s="804"/>
      <c r="N61" s="894"/>
      <c r="X61" s="891"/>
    </row>
    <row r="62" spans="1:24">
      <c r="A62" s="833" t="s">
        <v>143</v>
      </c>
      <c r="B62" s="849" t="s">
        <v>6460</v>
      </c>
      <c r="C62" s="804">
        <f t="shared" si="0"/>
        <v>40</v>
      </c>
      <c r="D62" s="804">
        <v>2</v>
      </c>
      <c r="E62" s="804"/>
      <c r="F62" s="804"/>
      <c r="G62" s="804"/>
      <c r="H62" s="804"/>
      <c r="I62" s="804"/>
      <c r="J62" s="804"/>
      <c r="K62" s="804">
        <v>12</v>
      </c>
      <c r="L62" s="804">
        <v>26</v>
      </c>
      <c r="M62" s="804"/>
      <c r="N62" s="894"/>
      <c r="X62" s="891"/>
    </row>
    <row r="63" spans="1:24">
      <c r="A63" s="833" t="s">
        <v>143</v>
      </c>
      <c r="B63" s="804" t="s">
        <v>6251</v>
      </c>
      <c r="C63" s="804">
        <f t="shared" si="0"/>
        <v>47</v>
      </c>
      <c r="D63" s="804">
        <v>1</v>
      </c>
      <c r="E63" s="897">
        <v>30</v>
      </c>
      <c r="F63" s="804"/>
      <c r="G63" s="804"/>
      <c r="H63" s="804"/>
      <c r="I63" s="804"/>
      <c r="J63" s="804"/>
      <c r="K63" s="804">
        <v>5</v>
      </c>
      <c r="L63" s="804">
        <v>11</v>
      </c>
      <c r="M63" s="804"/>
      <c r="N63" s="894"/>
      <c r="X63" s="891"/>
    </row>
    <row r="64" spans="1:24">
      <c r="A64" s="833" t="s">
        <v>143</v>
      </c>
      <c r="B64" s="804" t="s">
        <v>5805</v>
      </c>
      <c r="C64" s="804">
        <f t="shared" si="0"/>
        <v>21</v>
      </c>
      <c r="D64" s="804">
        <v>0</v>
      </c>
      <c r="E64" s="897">
        <v>8</v>
      </c>
      <c r="F64" s="804"/>
      <c r="G64" s="804"/>
      <c r="H64" s="804"/>
      <c r="I64" s="804">
        <v>12</v>
      </c>
      <c r="J64" s="804"/>
      <c r="K64" s="804">
        <v>1</v>
      </c>
      <c r="L64" s="804"/>
      <c r="M64" s="804"/>
      <c r="N64" s="894"/>
      <c r="X64" s="891"/>
    </row>
    <row r="65" spans="1:24">
      <c r="A65" s="833" t="s">
        <v>143</v>
      </c>
      <c r="B65" s="805" t="s">
        <v>6493</v>
      </c>
      <c r="C65" s="804">
        <f t="shared" si="0"/>
        <v>2</v>
      </c>
      <c r="D65" s="804">
        <v>0</v>
      </c>
      <c r="E65" s="804"/>
      <c r="F65" s="804"/>
      <c r="G65" s="804"/>
      <c r="H65" s="804"/>
      <c r="I65" s="804"/>
      <c r="J65" s="804">
        <v>2</v>
      </c>
      <c r="K65" s="804"/>
      <c r="L65" s="804"/>
      <c r="M65" s="804"/>
      <c r="N65" s="894"/>
      <c r="X65" s="891"/>
    </row>
    <row r="66" spans="1:24">
      <c r="A66" s="833" t="s">
        <v>143</v>
      </c>
      <c r="B66" s="805" t="s">
        <v>6494</v>
      </c>
      <c r="C66" s="804">
        <f t="shared" ref="C66:C76" si="1">SUM(D66:N66)</f>
        <v>4</v>
      </c>
      <c r="D66" s="804">
        <v>0</v>
      </c>
      <c r="E66" s="897">
        <v>1</v>
      </c>
      <c r="F66" s="804"/>
      <c r="G66" s="804"/>
      <c r="H66" s="804"/>
      <c r="I66" s="804"/>
      <c r="J66" s="804"/>
      <c r="K66" s="804"/>
      <c r="L66" s="804">
        <v>3</v>
      </c>
      <c r="M66" s="804"/>
      <c r="N66" s="894"/>
      <c r="X66" s="891"/>
    </row>
    <row r="67" spans="1:24">
      <c r="A67" s="833" t="s">
        <v>13</v>
      </c>
      <c r="B67" s="805" t="s">
        <v>5754</v>
      </c>
      <c r="C67" s="804">
        <f t="shared" si="1"/>
        <v>1</v>
      </c>
      <c r="D67" s="804">
        <v>0</v>
      </c>
      <c r="E67" s="897"/>
      <c r="F67" s="804"/>
      <c r="G67" s="804"/>
      <c r="H67" s="804"/>
      <c r="I67" s="804"/>
      <c r="J67" s="804">
        <v>1</v>
      </c>
      <c r="K67" s="804"/>
      <c r="L67" s="804"/>
      <c r="M67" s="804"/>
      <c r="N67" s="894"/>
      <c r="X67" s="891"/>
    </row>
    <row r="68" spans="1:24">
      <c r="A68" s="856" t="s">
        <v>306</v>
      </c>
      <c r="B68" s="849" t="s">
        <v>6495</v>
      </c>
      <c r="C68" s="804">
        <f t="shared" si="1"/>
        <v>3</v>
      </c>
      <c r="D68" s="804">
        <v>0</v>
      </c>
      <c r="E68" s="804"/>
      <c r="F68" s="804"/>
      <c r="G68" s="804"/>
      <c r="H68" s="804"/>
      <c r="I68" s="804"/>
      <c r="J68" s="804">
        <v>3</v>
      </c>
      <c r="K68" s="804"/>
      <c r="L68" s="804"/>
      <c r="M68" s="804"/>
      <c r="N68" s="804"/>
      <c r="X68" s="891"/>
    </row>
    <row r="69" spans="1:24">
      <c r="A69" s="856" t="s">
        <v>306</v>
      </c>
      <c r="B69" s="849" t="s">
        <v>5806</v>
      </c>
      <c r="C69" s="804">
        <f t="shared" si="1"/>
        <v>3</v>
      </c>
      <c r="D69" s="804">
        <v>0</v>
      </c>
      <c r="E69" s="804"/>
      <c r="F69" s="804"/>
      <c r="G69" s="804"/>
      <c r="H69" s="804"/>
      <c r="I69" s="804"/>
      <c r="J69" s="804">
        <v>3</v>
      </c>
      <c r="K69" s="804"/>
      <c r="L69" s="804"/>
      <c r="M69" s="804"/>
      <c r="N69" s="804"/>
    </row>
    <row r="70" spans="1:24">
      <c r="A70" s="833" t="s">
        <v>8</v>
      </c>
      <c r="B70" s="849" t="s">
        <v>6461</v>
      </c>
      <c r="C70" s="804">
        <f t="shared" si="1"/>
        <v>4</v>
      </c>
      <c r="D70" s="804">
        <v>4</v>
      </c>
      <c r="E70" s="804"/>
      <c r="F70" s="804"/>
      <c r="G70" s="804"/>
      <c r="H70" s="804"/>
      <c r="I70" s="804"/>
      <c r="J70" s="804"/>
      <c r="K70" s="804"/>
      <c r="L70" s="804"/>
      <c r="M70" s="804"/>
      <c r="N70" s="804"/>
    </row>
    <row r="71" spans="1:24">
      <c r="A71" s="833" t="s">
        <v>8</v>
      </c>
      <c r="B71" s="804" t="s">
        <v>5807</v>
      </c>
      <c r="C71" s="804">
        <f t="shared" si="1"/>
        <v>7</v>
      </c>
      <c r="D71" s="804">
        <v>0</v>
      </c>
      <c r="E71" s="804"/>
      <c r="F71" s="804"/>
      <c r="G71" s="804"/>
      <c r="H71" s="804"/>
      <c r="I71" s="804">
        <v>5</v>
      </c>
      <c r="J71" s="804"/>
      <c r="K71" s="804"/>
      <c r="L71" s="804">
        <v>2</v>
      </c>
      <c r="M71" s="804"/>
      <c r="N71" s="804"/>
    </row>
    <row r="72" spans="1:24">
      <c r="A72" s="833" t="s">
        <v>8</v>
      </c>
      <c r="B72" s="805" t="s">
        <v>6462</v>
      </c>
      <c r="C72" s="804">
        <f t="shared" si="1"/>
        <v>5</v>
      </c>
      <c r="D72" s="804">
        <v>0</v>
      </c>
      <c r="E72" s="804">
        <v>2</v>
      </c>
      <c r="F72" s="804">
        <v>2</v>
      </c>
      <c r="G72" s="804"/>
      <c r="H72" s="804"/>
      <c r="I72" s="804"/>
      <c r="J72" s="804"/>
      <c r="K72" s="804">
        <v>1</v>
      </c>
      <c r="L72" s="804"/>
      <c r="M72" s="804"/>
      <c r="N72" s="804"/>
    </row>
    <row r="73" spans="1:24">
      <c r="A73" s="901" t="s">
        <v>101</v>
      </c>
      <c r="B73" s="849" t="s">
        <v>5808</v>
      </c>
      <c r="C73" s="804">
        <f t="shared" si="1"/>
        <v>23</v>
      </c>
      <c r="D73" s="804">
        <v>10</v>
      </c>
      <c r="E73" s="804"/>
      <c r="F73" s="804"/>
      <c r="G73" s="804"/>
      <c r="H73" s="804"/>
      <c r="I73" s="804">
        <v>13</v>
      </c>
      <c r="J73" s="804"/>
      <c r="K73" s="804"/>
      <c r="L73" s="804"/>
      <c r="M73" s="804"/>
      <c r="N73" s="804"/>
    </row>
    <row r="74" spans="1:24">
      <c r="A74" s="901" t="s">
        <v>101</v>
      </c>
      <c r="B74" s="895" t="s">
        <v>6463</v>
      </c>
      <c r="C74" s="804">
        <f t="shared" si="1"/>
        <v>11</v>
      </c>
      <c r="D74" s="804">
        <v>1</v>
      </c>
      <c r="E74" s="804"/>
      <c r="F74" s="804"/>
      <c r="G74" s="804"/>
      <c r="H74" s="804"/>
      <c r="I74" s="804"/>
      <c r="J74" s="804"/>
      <c r="K74" s="804">
        <v>10</v>
      </c>
      <c r="L74" s="804"/>
      <c r="M74" s="804"/>
      <c r="N74" s="804"/>
    </row>
    <row r="75" spans="1:24">
      <c r="A75" s="901" t="s">
        <v>101</v>
      </c>
      <c r="B75" s="805" t="s">
        <v>6464</v>
      </c>
      <c r="C75" s="804">
        <f t="shared" si="1"/>
        <v>9</v>
      </c>
      <c r="D75" s="804">
        <v>6</v>
      </c>
      <c r="E75" s="804"/>
      <c r="F75" s="804"/>
      <c r="G75" s="804"/>
      <c r="H75" s="804"/>
      <c r="I75" s="804"/>
      <c r="J75" s="804"/>
      <c r="K75" s="804"/>
      <c r="L75" s="804"/>
      <c r="M75" s="804"/>
      <c r="N75" s="804">
        <v>3</v>
      </c>
    </row>
    <row r="76" spans="1:24">
      <c r="A76" s="901" t="s">
        <v>101</v>
      </c>
      <c r="B76" s="805" t="s">
        <v>5809</v>
      </c>
      <c r="C76" s="804">
        <f t="shared" si="1"/>
        <v>7</v>
      </c>
      <c r="D76" s="804">
        <v>7</v>
      </c>
      <c r="E76" s="804"/>
      <c r="F76" s="804"/>
      <c r="G76" s="804"/>
      <c r="H76" s="804"/>
      <c r="I76" s="804"/>
      <c r="J76" s="804"/>
      <c r="K76" s="804"/>
      <c r="L76" s="804"/>
      <c r="M76" s="804"/>
      <c r="N76" s="804"/>
    </row>
    <row r="77" spans="1:24">
      <c r="A77" s="901" t="s">
        <v>101</v>
      </c>
      <c r="B77" s="849" t="s">
        <v>6465</v>
      </c>
      <c r="C77" s="804">
        <v>3</v>
      </c>
      <c r="D77" s="804">
        <v>3</v>
      </c>
      <c r="E77" s="804"/>
      <c r="F77" s="804"/>
      <c r="G77" s="804"/>
      <c r="H77" s="804"/>
      <c r="I77" s="804"/>
      <c r="J77" s="804"/>
      <c r="K77" s="804"/>
      <c r="L77" s="804"/>
      <c r="M77" s="804"/>
      <c r="N77" s="804"/>
    </row>
    <row r="78" spans="1:24">
      <c r="A78" s="901" t="s">
        <v>101</v>
      </c>
      <c r="B78" s="849" t="s">
        <v>6466</v>
      </c>
      <c r="C78" s="804">
        <f t="shared" ref="C78:C99" si="2">SUM(D78:N78)</f>
        <v>8</v>
      </c>
      <c r="D78" s="804">
        <v>0</v>
      </c>
      <c r="E78" s="804"/>
      <c r="F78" s="804"/>
      <c r="G78" s="804"/>
      <c r="H78" s="804"/>
      <c r="I78" s="804"/>
      <c r="J78" s="804"/>
      <c r="K78" s="804"/>
      <c r="L78" s="804">
        <v>8</v>
      </c>
      <c r="M78" s="804"/>
      <c r="N78" s="804"/>
    </row>
    <row r="79" spans="1:24">
      <c r="A79" s="901" t="s">
        <v>101</v>
      </c>
      <c r="B79" s="893" t="s">
        <v>5810</v>
      </c>
      <c r="C79" s="804">
        <f t="shared" si="2"/>
        <v>85</v>
      </c>
      <c r="D79" s="804">
        <v>0</v>
      </c>
      <c r="E79" s="804"/>
      <c r="F79" s="804">
        <v>2</v>
      </c>
      <c r="G79" s="804">
        <v>14</v>
      </c>
      <c r="H79" s="804">
        <v>7</v>
      </c>
      <c r="I79" s="804"/>
      <c r="J79" s="804">
        <v>45</v>
      </c>
      <c r="K79" s="804">
        <v>7</v>
      </c>
      <c r="L79" s="804">
        <v>5</v>
      </c>
      <c r="M79" s="804"/>
      <c r="N79" s="894">
        <v>5</v>
      </c>
    </row>
    <row r="80" spans="1:24">
      <c r="A80" s="901" t="s">
        <v>101</v>
      </c>
      <c r="B80" s="893" t="s">
        <v>6467</v>
      </c>
      <c r="C80" s="804">
        <f t="shared" si="2"/>
        <v>7</v>
      </c>
      <c r="D80" s="804">
        <v>0</v>
      </c>
      <c r="E80" s="804"/>
      <c r="F80" s="804"/>
      <c r="G80" s="804"/>
      <c r="H80" s="804"/>
      <c r="I80" s="804">
        <v>7</v>
      </c>
      <c r="J80" s="804"/>
      <c r="K80" s="804"/>
      <c r="L80" s="804"/>
      <c r="M80" s="804"/>
      <c r="N80" s="894"/>
      <c r="X80" s="891"/>
    </row>
    <row r="81" spans="1:24">
      <c r="A81" s="901" t="s">
        <v>101</v>
      </c>
      <c r="B81" s="849" t="s">
        <v>6468</v>
      </c>
      <c r="C81" s="804">
        <f t="shared" si="2"/>
        <v>9</v>
      </c>
      <c r="D81" s="804">
        <v>0</v>
      </c>
      <c r="E81" s="804"/>
      <c r="F81" s="804"/>
      <c r="G81" s="804"/>
      <c r="H81" s="804"/>
      <c r="I81" s="804"/>
      <c r="J81" s="804">
        <v>4</v>
      </c>
      <c r="K81" s="804"/>
      <c r="L81" s="804">
        <v>5</v>
      </c>
      <c r="M81" s="804"/>
      <c r="N81" s="804"/>
      <c r="X81" s="891"/>
    </row>
    <row r="82" spans="1:24">
      <c r="A82" s="901" t="s">
        <v>101</v>
      </c>
      <c r="B82" s="849" t="s">
        <v>6469</v>
      </c>
      <c r="C82" s="804">
        <f t="shared" si="2"/>
        <v>11</v>
      </c>
      <c r="D82" s="804">
        <v>0</v>
      </c>
      <c r="E82" s="804"/>
      <c r="F82" s="804"/>
      <c r="G82" s="804"/>
      <c r="H82" s="804"/>
      <c r="I82" s="804"/>
      <c r="J82" s="804"/>
      <c r="K82" s="804"/>
      <c r="L82" s="804">
        <v>11</v>
      </c>
      <c r="M82" s="804"/>
      <c r="N82" s="804"/>
    </row>
    <row r="83" spans="1:24">
      <c r="A83" s="833" t="s">
        <v>158</v>
      </c>
      <c r="B83" s="805" t="s">
        <v>6496</v>
      </c>
      <c r="C83" s="804">
        <f t="shared" si="2"/>
        <v>2</v>
      </c>
      <c r="D83" s="804">
        <v>0</v>
      </c>
      <c r="E83" s="804"/>
      <c r="F83" s="883"/>
      <c r="G83" s="883"/>
      <c r="H83" s="883"/>
      <c r="I83" s="804"/>
      <c r="J83" s="804"/>
      <c r="K83" s="804"/>
      <c r="L83" s="804">
        <v>2</v>
      </c>
      <c r="M83" s="883"/>
      <c r="N83" s="883"/>
    </row>
    <row r="84" spans="1:24">
      <c r="A84" s="901" t="s">
        <v>1743</v>
      </c>
      <c r="B84" s="893" t="s">
        <v>6470</v>
      </c>
      <c r="C84" s="804">
        <f t="shared" si="2"/>
        <v>2</v>
      </c>
      <c r="D84" s="804">
        <v>0</v>
      </c>
      <c r="E84" s="804"/>
      <c r="F84" s="804"/>
      <c r="G84" s="804"/>
      <c r="H84" s="804"/>
      <c r="I84" s="804"/>
      <c r="J84" s="804"/>
      <c r="K84" s="804"/>
      <c r="L84" s="804"/>
      <c r="M84" s="804"/>
      <c r="N84" s="894">
        <v>2</v>
      </c>
    </row>
    <row r="85" spans="1:24">
      <c r="A85" s="901" t="s">
        <v>161</v>
      </c>
      <c r="B85" s="805" t="s">
        <v>5811</v>
      </c>
      <c r="C85" s="804">
        <f t="shared" si="2"/>
        <v>6</v>
      </c>
      <c r="D85" s="804">
        <v>0</v>
      </c>
      <c r="E85" s="804"/>
      <c r="F85" s="804"/>
      <c r="G85" s="804"/>
      <c r="H85" s="804"/>
      <c r="I85" s="804">
        <v>2</v>
      </c>
      <c r="J85" s="804"/>
      <c r="K85" s="804"/>
      <c r="L85" s="804">
        <v>4</v>
      </c>
      <c r="M85" s="804"/>
      <c r="N85" s="894"/>
      <c r="P85" s="889"/>
      <c r="Q85" s="889"/>
      <c r="R85" s="889"/>
      <c r="W85" s="889"/>
      <c r="X85" s="889"/>
    </row>
    <row r="86" spans="1:24">
      <c r="A86" s="901" t="s">
        <v>161</v>
      </c>
      <c r="B86" s="893" t="s">
        <v>5812</v>
      </c>
      <c r="C86" s="804">
        <f t="shared" si="2"/>
        <v>90</v>
      </c>
      <c r="D86" s="804">
        <v>0</v>
      </c>
      <c r="E86" s="804"/>
      <c r="F86" s="804"/>
      <c r="G86" s="804"/>
      <c r="H86" s="804"/>
      <c r="I86" s="804">
        <v>27</v>
      </c>
      <c r="J86" s="804">
        <v>35</v>
      </c>
      <c r="K86" s="804"/>
      <c r="L86" s="804">
        <v>15</v>
      </c>
      <c r="M86" s="804">
        <v>4</v>
      </c>
      <c r="N86" s="894">
        <v>9</v>
      </c>
      <c r="X86" s="891"/>
    </row>
    <row r="87" spans="1:24">
      <c r="A87" s="833" t="s">
        <v>106</v>
      </c>
      <c r="B87" s="893" t="s">
        <v>6471</v>
      </c>
      <c r="C87" s="804">
        <f t="shared" si="2"/>
        <v>3</v>
      </c>
      <c r="D87" s="804">
        <v>0</v>
      </c>
      <c r="E87" s="804"/>
      <c r="F87" s="804"/>
      <c r="G87" s="804"/>
      <c r="H87" s="804"/>
      <c r="I87" s="804"/>
      <c r="J87" s="804">
        <v>2</v>
      </c>
      <c r="K87" s="804"/>
      <c r="L87" s="804">
        <v>1</v>
      </c>
      <c r="M87" s="804"/>
      <c r="N87" s="894"/>
      <c r="X87" s="891"/>
    </row>
    <row r="88" spans="1:24">
      <c r="A88" s="833" t="s">
        <v>106</v>
      </c>
      <c r="B88" s="893" t="s">
        <v>6472</v>
      </c>
      <c r="C88" s="804">
        <f t="shared" si="2"/>
        <v>4</v>
      </c>
      <c r="D88" s="804">
        <v>0</v>
      </c>
      <c r="E88" s="804">
        <v>2</v>
      </c>
      <c r="F88" s="804"/>
      <c r="G88" s="804"/>
      <c r="H88" s="804"/>
      <c r="I88" s="804">
        <v>1</v>
      </c>
      <c r="J88" s="804">
        <v>1</v>
      </c>
      <c r="K88" s="804"/>
      <c r="L88" s="804"/>
      <c r="M88" s="804"/>
      <c r="N88" s="894"/>
      <c r="X88" s="891"/>
    </row>
    <row r="89" spans="1:24">
      <c r="A89" s="833" t="s">
        <v>106</v>
      </c>
      <c r="B89" s="805" t="s">
        <v>6473</v>
      </c>
      <c r="C89" s="804">
        <f t="shared" si="2"/>
        <v>3</v>
      </c>
      <c r="D89" s="804">
        <v>0</v>
      </c>
      <c r="E89" s="897"/>
      <c r="F89" s="804"/>
      <c r="G89" s="804"/>
      <c r="H89" s="804"/>
      <c r="I89" s="804"/>
      <c r="J89" s="804">
        <v>2</v>
      </c>
      <c r="K89" s="804"/>
      <c r="L89" s="804">
        <v>1</v>
      </c>
      <c r="M89" s="804"/>
      <c r="N89" s="894"/>
      <c r="X89" s="891"/>
    </row>
    <row r="90" spans="1:24">
      <c r="A90" s="833" t="s">
        <v>106</v>
      </c>
      <c r="B90" s="804" t="s">
        <v>5813</v>
      </c>
      <c r="C90" s="804">
        <f t="shared" si="2"/>
        <v>14</v>
      </c>
      <c r="D90" s="804">
        <v>0</v>
      </c>
      <c r="E90" s="897"/>
      <c r="F90" s="804"/>
      <c r="G90" s="804"/>
      <c r="H90" s="804"/>
      <c r="I90" s="804"/>
      <c r="J90" s="804"/>
      <c r="K90" s="804"/>
      <c r="L90" s="804">
        <v>14</v>
      </c>
      <c r="M90" s="804"/>
      <c r="N90" s="894"/>
      <c r="X90" s="891"/>
    </row>
    <row r="91" spans="1:24">
      <c r="A91" s="833" t="s">
        <v>106</v>
      </c>
      <c r="B91" s="804" t="s">
        <v>6474</v>
      </c>
      <c r="C91" s="804">
        <f t="shared" si="2"/>
        <v>1</v>
      </c>
      <c r="D91" s="804">
        <v>1</v>
      </c>
      <c r="E91" s="897"/>
      <c r="F91" s="804"/>
      <c r="G91" s="804"/>
      <c r="H91" s="804"/>
      <c r="I91" s="804"/>
      <c r="J91" s="804"/>
      <c r="K91" s="804"/>
      <c r="L91" s="804"/>
      <c r="M91" s="804"/>
      <c r="N91" s="894"/>
      <c r="X91" s="891"/>
    </row>
    <row r="92" spans="1:24">
      <c r="A92" s="833" t="s">
        <v>106</v>
      </c>
      <c r="B92" s="804" t="s">
        <v>6475</v>
      </c>
      <c r="C92" s="804">
        <f t="shared" si="2"/>
        <v>2</v>
      </c>
      <c r="D92" s="804">
        <v>0</v>
      </c>
      <c r="E92" s="897"/>
      <c r="F92" s="804"/>
      <c r="G92" s="804"/>
      <c r="H92" s="804">
        <v>2</v>
      </c>
      <c r="I92" s="804"/>
      <c r="J92" s="804"/>
      <c r="K92" s="804"/>
      <c r="L92" s="804"/>
      <c r="M92" s="804"/>
      <c r="N92" s="894"/>
      <c r="X92" s="891"/>
    </row>
    <row r="93" spans="1:24">
      <c r="A93" s="833" t="s">
        <v>106</v>
      </c>
      <c r="B93" s="822" t="s">
        <v>5814</v>
      </c>
      <c r="C93" s="804">
        <f t="shared" si="2"/>
        <v>6</v>
      </c>
      <c r="D93" s="804">
        <v>0</v>
      </c>
      <c r="E93" s="804"/>
      <c r="F93" s="804">
        <v>2</v>
      </c>
      <c r="G93" s="804"/>
      <c r="H93" s="804">
        <v>1</v>
      </c>
      <c r="I93" s="804"/>
      <c r="J93" s="804">
        <v>3</v>
      </c>
      <c r="K93" s="804"/>
      <c r="L93" s="804"/>
      <c r="M93" s="804"/>
      <c r="N93" s="894"/>
      <c r="X93" s="891"/>
    </row>
    <row r="94" spans="1:24">
      <c r="A94" s="856" t="s">
        <v>123</v>
      </c>
      <c r="B94" s="805" t="s">
        <v>6497</v>
      </c>
      <c r="C94" s="804">
        <f t="shared" si="2"/>
        <v>1</v>
      </c>
      <c r="D94" s="804">
        <v>0</v>
      </c>
      <c r="E94" s="804"/>
      <c r="F94" s="804"/>
      <c r="G94" s="804"/>
      <c r="H94" s="804"/>
      <c r="I94" s="804"/>
      <c r="J94" s="804">
        <v>1</v>
      </c>
      <c r="K94" s="804"/>
      <c r="L94" s="804"/>
      <c r="M94" s="804"/>
      <c r="N94" s="894"/>
      <c r="X94" s="891"/>
    </row>
    <row r="95" spans="1:24">
      <c r="A95" s="856" t="s">
        <v>123</v>
      </c>
      <c r="B95" s="805" t="s">
        <v>6237</v>
      </c>
      <c r="C95" s="804">
        <f t="shared" si="2"/>
        <v>3</v>
      </c>
      <c r="D95" s="804">
        <v>0</v>
      </c>
      <c r="E95" s="804"/>
      <c r="F95" s="804"/>
      <c r="G95" s="804"/>
      <c r="H95" s="804"/>
      <c r="I95" s="804"/>
      <c r="J95" s="804">
        <v>3</v>
      </c>
      <c r="K95" s="804"/>
      <c r="L95" s="804"/>
      <c r="M95" s="804"/>
      <c r="N95" s="894"/>
      <c r="X95" s="891"/>
    </row>
    <row r="96" spans="1:24">
      <c r="A96" s="901" t="s">
        <v>97</v>
      </c>
      <c r="B96" s="895" t="s">
        <v>5815</v>
      </c>
      <c r="C96" s="804">
        <f t="shared" si="2"/>
        <v>130</v>
      </c>
      <c r="D96" s="804">
        <v>0</v>
      </c>
      <c r="E96" s="804"/>
      <c r="F96" s="804"/>
      <c r="G96" s="804"/>
      <c r="H96" s="804"/>
      <c r="I96" s="804"/>
      <c r="J96" s="804">
        <v>117</v>
      </c>
      <c r="K96" s="804"/>
      <c r="L96" s="804">
        <v>3</v>
      </c>
      <c r="M96" s="804"/>
      <c r="N96" s="894">
        <v>10</v>
      </c>
      <c r="X96" s="891"/>
    </row>
    <row r="97" spans="1:25">
      <c r="A97" s="901" t="s">
        <v>97</v>
      </c>
      <c r="B97" s="805" t="s">
        <v>5816</v>
      </c>
      <c r="C97" s="804">
        <f t="shared" si="2"/>
        <v>26</v>
      </c>
      <c r="D97" s="804">
        <v>0</v>
      </c>
      <c r="E97" s="804"/>
      <c r="F97" s="804">
        <v>4</v>
      </c>
      <c r="G97" s="804"/>
      <c r="H97" s="804"/>
      <c r="I97" s="804"/>
      <c r="J97" s="804">
        <v>21</v>
      </c>
      <c r="K97" s="804"/>
      <c r="L97" s="804">
        <v>1</v>
      </c>
      <c r="M97" s="804"/>
      <c r="N97" s="894"/>
      <c r="X97" s="891"/>
    </row>
    <row r="98" spans="1:25">
      <c r="A98" s="901" t="s">
        <v>97</v>
      </c>
      <c r="B98" s="895" t="s">
        <v>5817</v>
      </c>
      <c r="C98" s="804">
        <f t="shared" si="2"/>
        <v>142</v>
      </c>
      <c r="D98" s="804">
        <v>0</v>
      </c>
      <c r="E98" s="804"/>
      <c r="F98" s="804"/>
      <c r="G98" s="804"/>
      <c r="H98" s="804"/>
      <c r="I98" s="804">
        <v>2</v>
      </c>
      <c r="J98" s="804">
        <v>82</v>
      </c>
      <c r="K98" s="804"/>
      <c r="L98" s="804">
        <v>38</v>
      </c>
      <c r="M98" s="804"/>
      <c r="N98" s="894">
        <v>20</v>
      </c>
      <c r="X98" s="891"/>
    </row>
    <row r="99" spans="1:25">
      <c r="A99" s="901" t="s">
        <v>97</v>
      </c>
      <c r="B99" s="805" t="s">
        <v>5818</v>
      </c>
      <c r="C99" s="804">
        <f t="shared" si="2"/>
        <v>10</v>
      </c>
      <c r="D99" s="804">
        <v>0</v>
      </c>
      <c r="E99" s="804"/>
      <c r="F99" s="804"/>
      <c r="G99" s="804">
        <v>10</v>
      </c>
      <c r="H99" s="804"/>
      <c r="I99" s="804"/>
      <c r="J99" s="804"/>
      <c r="K99" s="804"/>
      <c r="L99" s="804"/>
      <c r="M99" s="804"/>
      <c r="N99" s="894"/>
      <c r="X99" s="891"/>
    </row>
    <row r="100" spans="1:25">
      <c r="A100" s="1048" t="s">
        <v>671</v>
      </c>
      <c r="B100" s="1048"/>
      <c r="C100" s="883">
        <f>SUM(C2:C99)</f>
        <v>5130</v>
      </c>
      <c r="D100" s="883">
        <f t="shared" ref="D100:N100" si="3">SUM(D2:D99)</f>
        <v>739</v>
      </c>
      <c r="E100" s="883">
        <f t="shared" si="3"/>
        <v>88</v>
      </c>
      <c r="F100" s="883">
        <f t="shared" si="3"/>
        <v>50</v>
      </c>
      <c r="G100" s="883">
        <f t="shared" si="3"/>
        <v>100</v>
      </c>
      <c r="H100" s="883">
        <f t="shared" si="3"/>
        <v>157</v>
      </c>
      <c r="I100" s="883">
        <f t="shared" si="3"/>
        <v>212</v>
      </c>
      <c r="J100" s="883">
        <f t="shared" si="3"/>
        <v>2621</v>
      </c>
      <c r="K100" s="883">
        <f t="shared" si="3"/>
        <v>165</v>
      </c>
      <c r="L100" s="883">
        <f t="shared" si="3"/>
        <v>626</v>
      </c>
      <c r="M100" s="883">
        <f t="shared" si="3"/>
        <v>34</v>
      </c>
      <c r="N100" s="883">
        <f t="shared" si="3"/>
        <v>338</v>
      </c>
      <c r="X100" s="891"/>
    </row>
    <row r="101" spans="1:25">
      <c r="X101" s="891"/>
    </row>
    <row r="102" spans="1:25" ht="13.9" customHeight="1">
      <c r="Y102" s="889"/>
    </row>
  </sheetData>
  <sortState ref="A3:W86">
    <sortCondition ref="A3:A86"/>
    <sortCondition ref="B3:B86"/>
  </sortState>
  <dataConsolidate/>
  <mergeCells count="1">
    <mergeCell ref="A100:B10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299"/>
  <sheetViews>
    <sheetView topLeftCell="A262" workbookViewId="0">
      <selection activeCell="D2" sqref="D2:D298"/>
    </sheetView>
  </sheetViews>
  <sheetFormatPr defaultRowHeight="15"/>
  <cols>
    <col min="1" max="1" width="16.28515625" bestFit="1" customWidth="1"/>
    <col min="2" max="2" width="56.42578125" bestFit="1" customWidth="1"/>
    <col min="3" max="3" width="12" bestFit="1" customWidth="1"/>
    <col min="4" max="4" width="16.5703125" bestFit="1" customWidth="1"/>
    <col min="5" max="5" width="11.28515625" bestFit="1" customWidth="1"/>
    <col min="6" max="6" width="10.7109375" bestFit="1" customWidth="1"/>
  </cols>
  <sheetData>
    <row r="1" spans="1:12" ht="16.5" thickBot="1">
      <c r="A1" s="888" t="s">
        <v>0</v>
      </c>
      <c r="B1" s="825" t="s">
        <v>1</v>
      </c>
      <c r="C1" s="825" t="s">
        <v>7</v>
      </c>
      <c r="D1" s="993" t="s">
        <v>5181</v>
      </c>
      <c r="E1" s="826" t="s">
        <v>4</v>
      </c>
      <c r="F1" s="780"/>
      <c r="G1" s="780"/>
      <c r="H1" s="780"/>
      <c r="I1" s="780"/>
      <c r="J1" s="780"/>
      <c r="K1" s="780"/>
      <c r="L1" s="780"/>
    </row>
    <row r="2" spans="1:12" ht="15.75">
      <c r="A2" s="902" t="s">
        <v>401</v>
      </c>
      <c r="B2" s="908" t="s">
        <v>6512</v>
      </c>
      <c r="C2" s="862">
        <v>7</v>
      </c>
      <c r="D2" s="862" t="s">
        <v>6843</v>
      </c>
      <c r="E2" s="877">
        <v>41132</v>
      </c>
      <c r="F2" s="26"/>
      <c r="G2" s="26"/>
      <c r="H2" s="26"/>
      <c r="I2" s="26"/>
      <c r="J2" s="26"/>
      <c r="K2" s="26"/>
      <c r="L2" s="26"/>
    </row>
    <row r="3" spans="1:12" ht="15.75">
      <c r="A3" s="902" t="s">
        <v>401</v>
      </c>
      <c r="B3" s="903" t="s">
        <v>6511</v>
      </c>
      <c r="C3" s="862">
        <v>2</v>
      </c>
      <c r="D3" s="862" t="s">
        <v>6843</v>
      </c>
      <c r="E3" s="877">
        <v>41132</v>
      </c>
      <c r="F3" s="26"/>
      <c r="G3" s="26"/>
      <c r="H3" s="26"/>
      <c r="I3" s="26"/>
      <c r="J3" s="26"/>
      <c r="K3" s="26"/>
      <c r="L3" s="26"/>
    </row>
    <row r="4" spans="1:12" ht="15.75">
      <c r="A4" s="902" t="s">
        <v>401</v>
      </c>
      <c r="B4" s="874" t="s">
        <v>5821</v>
      </c>
      <c r="C4" s="862">
        <v>3</v>
      </c>
      <c r="D4" s="862" t="s">
        <v>6843</v>
      </c>
      <c r="E4" s="877">
        <v>41132</v>
      </c>
      <c r="F4" s="26"/>
      <c r="G4" s="26"/>
      <c r="H4" s="26"/>
      <c r="I4" s="26"/>
      <c r="J4" s="26"/>
      <c r="K4" s="26"/>
      <c r="L4" s="26"/>
    </row>
    <row r="5" spans="1:12" ht="15.75">
      <c r="A5" s="902" t="s">
        <v>166</v>
      </c>
      <c r="B5" s="820" t="s">
        <v>6254</v>
      </c>
      <c r="C5" s="862">
        <v>21</v>
      </c>
      <c r="D5" s="862" t="s">
        <v>6843</v>
      </c>
      <c r="E5" s="877">
        <v>41132</v>
      </c>
    </row>
    <row r="6" spans="1:12" ht="15.75">
      <c r="A6" s="904" t="s">
        <v>10</v>
      </c>
      <c r="B6" s="817" t="s">
        <v>6503</v>
      </c>
      <c r="C6" s="884">
        <v>2</v>
      </c>
      <c r="D6" s="884" t="s">
        <v>6844</v>
      </c>
      <c r="E6" s="905">
        <v>41134</v>
      </c>
    </row>
    <row r="7" spans="1:12" ht="15.75">
      <c r="A7" s="816" t="s">
        <v>10</v>
      </c>
      <c r="B7" s="904" t="s">
        <v>6389</v>
      </c>
      <c r="C7" s="884">
        <v>12</v>
      </c>
      <c r="D7" s="884" t="s">
        <v>6844</v>
      </c>
      <c r="E7" s="905">
        <v>41134</v>
      </c>
    </row>
    <row r="8" spans="1:12" ht="15.75">
      <c r="A8" s="904" t="s">
        <v>10</v>
      </c>
      <c r="B8" s="818" t="s">
        <v>5784</v>
      </c>
      <c r="C8" s="884">
        <v>1</v>
      </c>
      <c r="D8" s="884" t="s">
        <v>6844</v>
      </c>
      <c r="E8" s="905">
        <v>41134</v>
      </c>
    </row>
    <row r="9" spans="1:12" ht="15.75">
      <c r="A9" s="904" t="s">
        <v>147</v>
      </c>
      <c r="B9" s="874" t="s">
        <v>5819</v>
      </c>
      <c r="C9" s="884">
        <v>4</v>
      </c>
      <c r="D9" s="884" t="s">
        <v>6844</v>
      </c>
      <c r="E9" s="905">
        <v>41134</v>
      </c>
    </row>
    <row r="10" spans="1:12" ht="15.75">
      <c r="A10" s="904" t="s">
        <v>147</v>
      </c>
      <c r="B10" s="820" t="s">
        <v>5790</v>
      </c>
      <c r="C10" s="884">
        <v>3</v>
      </c>
      <c r="D10" s="884" t="s">
        <v>6844</v>
      </c>
      <c r="E10" s="905">
        <v>41134</v>
      </c>
    </row>
    <row r="11" spans="1:12" ht="15.75">
      <c r="A11" s="873" t="s">
        <v>147</v>
      </c>
      <c r="B11" s="874" t="s">
        <v>5820</v>
      </c>
      <c r="C11" s="884">
        <v>1</v>
      </c>
      <c r="D11" s="884" t="s">
        <v>6844</v>
      </c>
      <c r="E11" s="905">
        <v>41134</v>
      </c>
    </row>
    <row r="12" spans="1:12" ht="15.75">
      <c r="A12" s="873" t="s">
        <v>401</v>
      </c>
      <c r="B12" s="874" t="s">
        <v>5821</v>
      </c>
      <c r="C12" s="884">
        <v>1</v>
      </c>
      <c r="D12" s="884" t="s">
        <v>6844</v>
      </c>
      <c r="E12" s="905">
        <v>41134</v>
      </c>
    </row>
    <row r="13" spans="1:12" ht="15.75">
      <c r="A13" s="904" t="s">
        <v>2522</v>
      </c>
      <c r="B13" s="908" t="s">
        <v>6515</v>
      </c>
      <c r="C13" s="884">
        <v>2</v>
      </c>
      <c r="D13" s="884" t="s">
        <v>6844</v>
      </c>
      <c r="E13" s="905">
        <v>41134</v>
      </c>
    </row>
    <row r="14" spans="1:12" ht="15.75">
      <c r="A14" s="904" t="s">
        <v>95</v>
      </c>
      <c r="B14" s="821" t="s">
        <v>5822</v>
      </c>
      <c r="C14" s="884">
        <v>9</v>
      </c>
      <c r="D14" s="884" t="s">
        <v>6844</v>
      </c>
      <c r="E14" s="905">
        <v>41134</v>
      </c>
    </row>
    <row r="15" spans="1:12" ht="15.75">
      <c r="A15" s="904" t="s">
        <v>95</v>
      </c>
      <c r="B15" s="821" t="s">
        <v>5823</v>
      </c>
      <c r="C15" s="884">
        <v>2</v>
      </c>
      <c r="D15" s="884" t="s">
        <v>6844</v>
      </c>
      <c r="E15" s="905">
        <v>41134</v>
      </c>
    </row>
    <row r="16" spans="1:12" ht="15.75">
      <c r="A16" s="904" t="s">
        <v>95</v>
      </c>
      <c r="B16" s="820" t="s">
        <v>5824</v>
      </c>
      <c r="C16" s="884">
        <v>3</v>
      </c>
      <c r="D16" s="884" t="s">
        <v>6844</v>
      </c>
      <c r="E16" s="905">
        <v>41134</v>
      </c>
    </row>
    <row r="17" spans="1:5" ht="15.75">
      <c r="A17" s="873" t="s">
        <v>95</v>
      </c>
      <c r="B17" s="874" t="s">
        <v>5825</v>
      </c>
      <c r="C17" s="884">
        <v>2</v>
      </c>
      <c r="D17" s="884" t="s">
        <v>6844</v>
      </c>
      <c r="E17" s="905">
        <v>41134</v>
      </c>
    </row>
    <row r="18" spans="1:5" ht="15.75">
      <c r="A18" s="904" t="s">
        <v>104</v>
      </c>
      <c r="B18" s="821" t="s">
        <v>5826</v>
      </c>
      <c r="C18" s="884">
        <v>3</v>
      </c>
      <c r="D18" s="884" t="s">
        <v>6844</v>
      </c>
      <c r="E18" s="905">
        <v>41134</v>
      </c>
    </row>
    <row r="19" spans="1:5" ht="15.75">
      <c r="A19" s="904" t="s">
        <v>104</v>
      </c>
      <c r="B19" s="820" t="s">
        <v>5827</v>
      </c>
      <c r="C19" s="884">
        <v>3</v>
      </c>
      <c r="D19" s="884" t="s">
        <v>6844</v>
      </c>
      <c r="E19" s="905">
        <v>41134</v>
      </c>
    </row>
    <row r="20" spans="1:5" ht="15.75">
      <c r="A20" s="904" t="s">
        <v>1747</v>
      </c>
      <c r="B20" s="820" t="s">
        <v>6522</v>
      </c>
      <c r="C20" s="884">
        <v>4</v>
      </c>
      <c r="D20" s="884" t="s">
        <v>6844</v>
      </c>
      <c r="E20" s="905">
        <v>41134</v>
      </c>
    </row>
    <row r="21" spans="1:5" ht="15.75">
      <c r="A21" s="904" t="s">
        <v>143</v>
      </c>
      <c r="B21" s="821" t="s">
        <v>5828</v>
      </c>
      <c r="C21" s="884">
        <v>2</v>
      </c>
      <c r="D21" s="884" t="s">
        <v>6844</v>
      </c>
      <c r="E21" s="905">
        <v>41134</v>
      </c>
    </row>
    <row r="22" spans="1:5" ht="15.75">
      <c r="A22" s="873" t="s">
        <v>143</v>
      </c>
      <c r="B22" s="874" t="s">
        <v>5829</v>
      </c>
      <c r="C22" s="884">
        <v>1</v>
      </c>
      <c r="D22" s="884" t="s">
        <v>6844</v>
      </c>
      <c r="E22" s="905">
        <v>41134</v>
      </c>
    </row>
    <row r="23" spans="1:5" ht="15.75">
      <c r="A23" s="904" t="s">
        <v>143</v>
      </c>
      <c r="B23" s="884" t="s">
        <v>5830</v>
      </c>
      <c r="C23" s="884">
        <v>5</v>
      </c>
      <c r="D23" s="884" t="s">
        <v>6844</v>
      </c>
      <c r="E23" s="905">
        <v>41134</v>
      </c>
    </row>
    <row r="24" spans="1:5" ht="15.75">
      <c r="A24" s="904" t="s">
        <v>143</v>
      </c>
      <c r="B24" s="884" t="s">
        <v>5763</v>
      </c>
      <c r="C24" s="884">
        <v>2</v>
      </c>
      <c r="D24" s="884" t="s">
        <v>6844</v>
      </c>
      <c r="E24" s="905">
        <v>41134</v>
      </c>
    </row>
    <row r="25" spans="1:5" ht="15.75">
      <c r="A25" s="873" t="s">
        <v>161</v>
      </c>
      <c r="B25" s="874" t="s">
        <v>5831</v>
      </c>
      <c r="C25" s="884">
        <v>2</v>
      </c>
      <c r="D25" s="884" t="s">
        <v>6844</v>
      </c>
      <c r="E25" s="905">
        <v>41134</v>
      </c>
    </row>
    <row r="26" spans="1:5" ht="15.75">
      <c r="A26" s="904" t="s">
        <v>97</v>
      </c>
      <c r="B26" s="821" t="s">
        <v>5832</v>
      </c>
      <c r="C26" s="884">
        <v>3</v>
      </c>
      <c r="D26" s="884" t="s">
        <v>6844</v>
      </c>
      <c r="E26" s="905">
        <v>41134</v>
      </c>
    </row>
    <row r="27" spans="1:5" ht="15.75">
      <c r="A27" s="904" t="s">
        <v>97</v>
      </c>
      <c r="B27" s="885" t="s">
        <v>5816</v>
      </c>
      <c r="C27" s="884">
        <v>3</v>
      </c>
      <c r="D27" s="884" t="s">
        <v>6844</v>
      </c>
      <c r="E27" s="905">
        <v>41134</v>
      </c>
    </row>
    <row r="28" spans="1:5" ht="15.75">
      <c r="A28" s="904" t="s">
        <v>97</v>
      </c>
      <c r="B28" s="822" t="s">
        <v>5833</v>
      </c>
      <c r="C28" s="884">
        <v>4</v>
      </c>
      <c r="D28" s="884" t="s">
        <v>6844</v>
      </c>
      <c r="E28" s="905">
        <v>41134</v>
      </c>
    </row>
    <row r="29" spans="1:5" ht="15.75">
      <c r="A29" s="816" t="s">
        <v>10</v>
      </c>
      <c r="B29" s="904" t="s">
        <v>6389</v>
      </c>
      <c r="C29" s="884">
        <v>36</v>
      </c>
      <c r="D29" s="884" t="s">
        <v>6845</v>
      </c>
      <c r="E29" s="905">
        <v>41135</v>
      </c>
    </row>
    <row r="30" spans="1:5" ht="15.75">
      <c r="A30" s="904" t="s">
        <v>10</v>
      </c>
      <c r="B30" s="818" t="s">
        <v>5784</v>
      </c>
      <c r="C30" s="884">
        <v>18</v>
      </c>
      <c r="D30" s="884" t="s">
        <v>6845</v>
      </c>
      <c r="E30" s="905">
        <v>41135</v>
      </c>
    </row>
    <row r="31" spans="1:5" ht="15.75">
      <c r="A31" s="904" t="s">
        <v>147</v>
      </c>
      <c r="B31" s="820" t="s">
        <v>5790</v>
      </c>
      <c r="C31" s="884">
        <v>18</v>
      </c>
      <c r="D31" s="884" t="s">
        <v>6845</v>
      </c>
      <c r="E31" s="905">
        <v>41135</v>
      </c>
    </row>
    <row r="32" spans="1:5" ht="15.75">
      <c r="A32" s="904" t="s">
        <v>122</v>
      </c>
      <c r="B32" s="908" t="s">
        <v>6510</v>
      </c>
      <c r="C32" s="884">
        <v>18</v>
      </c>
      <c r="D32" s="884" t="s">
        <v>6845</v>
      </c>
      <c r="E32" s="905">
        <v>41135</v>
      </c>
    </row>
    <row r="33" spans="1:5" ht="15.75">
      <c r="A33" s="904" t="s">
        <v>2068</v>
      </c>
      <c r="B33" s="884" t="s">
        <v>6248</v>
      </c>
      <c r="C33" s="884">
        <v>18</v>
      </c>
      <c r="D33" s="884" t="s">
        <v>6845</v>
      </c>
      <c r="E33" s="905">
        <v>41135</v>
      </c>
    </row>
    <row r="34" spans="1:5" ht="15.75">
      <c r="A34" s="904" t="s">
        <v>95</v>
      </c>
      <c r="B34" s="821" t="s">
        <v>6249</v>
      </c>
      <c r="C34" s="884">
        <v>36</v>
      </c>
      <c r="D34" s="884" t="s">
        <v>6845</v>
      </c>
      <c r="E34" s="905">
        <v>41135</v>
      </c>
    </row>
    <row r="35" spans="1:5" ht="15.75">
      <c r="A35" s="904" t="s">
        <v>95</v>
      </c>
      <c r="B35" s="821" t="s">
        <v>5822</v>
      </c>
      <c r="C35" s="884">
        <v>18</v>
      </c>
      <c r="D35" s="884" t="s">
        <v>6845</v>
      </c>
      <c r="E35" s="905">
        <v>41135</v>
      </c>
    </row>
    <row r="36" spans="1:5" ht="15.75">
      <c r="A36" s="904" t="s">
        <v>95</v>
      </c>
      <c r="B36" s="821" t="s">
        <v>6250</v>
      </c>
      <c r="C36" s="884">
        <v>18</v>
      </c>
      <c r="D36" s="884" t="s">
        <v>6845</v>
      </c>
      <c r="E36" s="905">
        <v>41135</v>
      </c>
    </row>
    <row r="37" spans="1:5" ht="15.75">
      <c r="A37" s="904" t="s">
        <v>95</v>
      </c>
      <c r="B37" s="821" t="s">
        <v>5823</v>
      </c>
      <c r="C37" s="884">
        <v>18</v>
      </c>
      <c r="D37" s="884" t="s">
        <v>6845</v>
      </c>
      <c r="E37" s="905">
        <v>41135</v>
      </c>
    </row>
    <row r="38" spans="1:5" ht="15.75">
      <c r="A38" s="904" t="s">
        <v>104</v>
      </c>
      <c r="B38" s="820" t="s">
        <v>1792</v>
      </c>
      <c r="C38" s="884">
        <v>36</v>
      </c>
      <c r="D38" s="884" t="s">
        <v>6845</v>
      </c>
      <c r="E38" s="905">
        <v>41135</v>
      </c>
    </row>
    <row r="39" spans="1:5" ht="15.75">
      <c r="A39" s="904" t="s">
        <v>143</v>
      </c>
      <c r="B39" s="884" t="s">
        <v>5830</v>
      </c>
      <c r="C39" s="884">
        <v>18</v>
      </c>
      <c r="D39" s="884" t="s">
        <v>6845</v>
      </c>
      <c r="E39" s="905">
        <v>41135</v>
      </c>
    </row>
    <row r="40" spans="1:5" ht="15.75">
      <c r="A40" s="904" t="s">
        <v>143</v>
      </c>
      <c r="B40" s="884" t="s">
        <v>6251</v>
      </c>
      <c r="C40" s="884">
        <v>18</v>
      </c>
      <c r="D40" s="884" t="s">
        <v>6845</v>
      </c>
      <c r="E40" s="905">
        <v>41135</v>
      </c>
    </row>
    <row r="41" spans="1:5" ht="15.75">
      <c r="A41" s="873" t="s">
        <v>101</v>
      </c>
      <c r="B41" s="874" t="s">
        <v>6252</v>
      </c>
      <c r="C41" s="884">
        <v>18</v>
      </c>
      <c r="D41" s="884" t="s">
        <v>6845</v>
      </c>
      <c r="E41" s="905">
        <v>41135</v>
      </c>
    </row>
    <row r="42" spans="1:5" ht="15.75">
      <c r="A42" s="873" t="s">
        <v>101</v>
      </c>
      <c r="B42" s="874" t="s">
        <v>6390</v>
      </c>
      <c r="C42" s="884">
        <v>2</v>
      </c>
      <c r="D42" s="884" t="s">
        <v>6845</v>
      </c>
      <c r="E42" s="905">
        <v>41135</v>
      </c>
    </row>
    <row r="43" spans="1:5" ht="15.75">
      <c r="A43" s="904" t="s">
        <v>101</v>
      </c>
      <c r="B43" s="884" t="s">
        <v>6253</v>
      </c>
      <c r="C43" s="884">
        <v>18</v>
      </c>
      <c r="D43" s="884" t="s">
        <v>6845</v>
      </c>
      <c r="E43" s="905">
        <v>41135</v>
      </c>
    </row>
    <row r="44" spans="1:5" ht="15.75">
      <c r="A44" s="873" t="s">
        <v>161</v>
      </c>
      <c r="B44" s="874" t="s">
        <v>5831</v>
      </c>
      <c r="C44" s="884">
        <v>18</v>
      </c>
      <c r="D44" s="884" t="s">
        <v>6845</v>
      </c>
      <c r="E44" s="905">
        <v>41135</v>
      </c>
    </row>
    <row r="45" spans="1:5" ht="15.75">
      <c r="A45" s="904" t="s">
        <v>97</v>
      </c>
      <c r="B45" s="821" t="s">
        <v>5832</v>
      </c>
      <c r="C45" s="884">
        <v>16</v>
      </c>
      <c r="D45" s="884" t="s">
        <v>6845</v>
      </c>
      <c r="E45" s="905">
        <v>41135</v>
      </c>
    </row>
    <row r="46" spans="1:5" ht="15.75">
      <c r="A46" s="904" t="s">
        <v>97</v>
      </c>
      <c r="B46" s="822" t="s">
        <v>5833</v>
      </c>
      <c r="C46" s="884">
        <v>18</v>
      </c>
      <c r="D46" s="884" t="s">
        <v>6845</v>
      </c>
      <c r="E46" s="905">
        <v>41135</v>
      </c>
    </row>
    <row r="47" spans="1:5" ht="15.75">
      <c r="A47" s="816" t="s">
        <v>10</v>
      </c>
      <c r="B47" s="904" t="s">
        <v>6389</v>
      </c>
      <c r="C47" s="884">
        <v>36</v>
      </c>
      <c r="D47" s="884" t="s">
        <v>6846</v>
      </c>
      <c r="E47" s="905">
        <v>41144</v>
      </c>
    </row>
    <row r="48" spans="1:5" ht="15.75">
      <c r="A48" s="816" t="s">
        <v>10</v>
      </c>
      <c r="B48" s="904" t="s">
        <v>6389</v>
      </c>
      <c r="C48" s="884">
        <v>1</v>
      </c>
      <c r="D48" s="884" t="s">
        <v>6846</v>
      </c>
      <c r="E48" s="905">
        <v>41144</v>
      </c>
    </row>
    <row r="49" spans="1:5" ht="15.75">
      <c r="A49" s="904" t="s">
        <v>10</v>
      </c>
      <c r="B49" s="818" t="s">
        <v>5784</v>
      </c>
      <c r="C49" s="884">
        <v>36</v>
      </c>
      <c r="D49" s="884" t="s">
        <v>6846</v>
      </c>
      <c r="E49" s="905">
        <v>41144</v>
      </c>
    </row>
    <row r="50" spans="1:5" ht="15.75">
      <c r="A50" s="904" t="s">
        <v>147</v>
      </c>
      <c r="B50" s="820" t="s">
        <v>5790</v>
      </c>
      <c r="C50" s="884">
        <v>1</v>
      </c>
      <c r="D50" s="884" t="s">
        <v>6846</v>
      </c>
      <c r="E50" s="905">
        <v>41144</v>
      </c>
    </row>
    <row r="51" spans="1:5" ht="15.75">
      <c r="A51" s="904" t="s">
        <v>401</v>
      </c>
      <c r="B51" s="903" t="s">
        <v>6511</v>
      </c>
      <c r="C51" s="884">
        <v>2</v>
      </c>
      <c r="D51" s="884" t="s">
        <v>6846</v>
      </c>
      <c r="E51" s="905">
        <v>41144</v>
      </c>
    </row>
    <row r="52" spans="1:5" ht="15.75">
      <c r="A52" s="904" t="s">
        <v>401</v>
      </c>
      <c r="B52" s="820" t="s">
        <v>6513</v>
      </c>
      <c r="C52" s="884">
        <v>1</v>
      </c>
      <c r="D52" s="884" t="s">
        <v>6846</v>
      </c>
      <c r="E52" s="905">
        <v>41144</v>
      </c>
    </row>
    <row r="53" spans="1:5" ht="15.75">
      <c r="A53" s="904" t="s">
        <v>401</v>
      </c>
      <c r="B53" s="820" t="s">
        <v>6514</v>
      </c>
      <c r="C53" s="884">
        <v>3</v>
      </c>
      <c r="D53" s="884" t="s">
        <v>6846</v>
      </c>
      <c r="E53" s="905">
        <v>41144</v>
      </c>
    </row>
    <row r="54" spans="1:5" ht="15.75">
      <c r="A54" s="904" t="s">
        <v>166</v>
      </c>
      <c r="B54" s="820" t="s">
        <v>6254</v>
      </c>
      <c r="C54" s="884">
        <v>32</v>
      </c>
      <c r="D54" s="884" t="s">
        <v>6846</v>
      </c>
      <c r="E54" s="905">
        <v>41144</v>
      </c>
    </row>
    <row r="55" spans="1:5" ht="15.75">
      <c r="A55" s="904" t="s">
        <v>95</v>
      </c>
      <c r="B55" s="823" t="s">
        <v>5834</v>
      </c>
      <c r="C55" s="884">
        <v>2</v>
      </c>
      <c r="D55" s="884" t="s">
        <v>6846</v>
      </c>
      <c r="E55" s="905">
        <v>41144</v>
      </c>
    </row>
    <row r="56" spans="1:5" ht="15.75">
      <c r="A56" s="904" t="s">
        <v>95</v>
      </c>
      <c r="B56" s="823" t="s">
        <v>5834</v>
      </c>
      <c r="C56" s="884">
        <v>72</v>
      </c>
      <c r="D56" s="884" t="s">
        <v>6846</v>
      </c>
      <c r="E56" s="905">
        <v>41144</v>
      </c>
    </row>
    <row r="57" spans="1:5" ht="15.75">
      <c r="A57" s="904" t="s">
        <v>95</v>
      </c>
      <c r="B57" s="821" t="s">
        <v>5822</v>
      </c>
      <c r="C57" s="884">
        <v>36</v>
      </c>
      <c r="D57" s="884" t="s">
        <v>6846</v>
      </c>
      <c r="E57" s="905">
        <v>41144</v>
      </c>
    </row>
    <row r="58" spans="1:5" ht="15.75">
      <c r="A58" s="904" t="s">
        <v>95</v>
      </c>
      <c r="B58" s="821" t="s">
        <v>5835</v>
      </c>
      <c r="C58" s="884">
        <v>1</v>
      </c>
      <c r="D58" s="884" t="s">
        <v>6846</v>
      </c>
      <c r="E58" s="905">
        <v>41144</v>
      </c>
    </row>
    <row r="59" spans="1:5" ht="15.75">
      <c r="A59" s="904" t="s">
        <v>95</v>
      </c>
      <c r="B59" s="821" t="s">
        <v>6250</v>
      </c>
      <c r="C59" s="884">
        <v>70</v>
      </c>
      <c r="D59" s="884" t="s">
        <v>6846</v>
      </c>
      <c r="E59" s="905">
        <v>41144</v>
      </c>
    </row>
    <row r="60" spans="1:5" ht="15.75">
      <c r="A60" s="904" t="s">
        <v>95</v>
      </c>
      <c r="B60" s="821" t="s">
        <v>5823</v>
      </c>
      <c r="C60" s="884">
        <v>5</v>
      </c>
      <c r="D60" s="884" t="s">
        <v>6846</v>
      </c>
      <c r="E60" s="905">
        <v>41144</v>
      </c>
    </row>
    <row r="61" spans="1:5" ht="15.75">
      <c r="A61" s="904" t="s">
        <v>95</v>
      </c>
      <c r="B61" s="821" t="s">
        <v>5823</v>
      </c>
      <c r="C61" s="884">
        <v>36</v>
      </c>
      <c r="D61" s="884" t="s">
        <v>6846</v>
      </c>
      <c r="E61" s="905">
        <v>41144</v>
      </c>
    </row>
    <row r="62" spans="1:5" ht="15.75">
      <c r="A62" s="904" t="s">
        <v>95</v>
      </c>
      <c r="B62" s="821" t="s">
        <v>5836</v>
      </c>
      <c r="C62" s="884">
        <v>4</v>
      </c>
      <c r="D62" s="884" t="s">
        <v>6846</v>
      </c>
      <c r="E62" s="905">
        <v>41144</v>
      </c>
    </row>
    <row r="63" spans="1:5" ht="15.75">
      <c r="A63" s="904" t="s">
        <v>95</v>
      </c>
      <c r="B63" s="821" t="s">
        <v>5836</v>
      </c>
      <c r="C63" s="884">
        <v>36</v>
      </c>
      <c r="D63" s="884" t="s">
        <v>6846</v>
      </c>
      <c r="E63" s="905">
        <v>41144</v>
      </c>
    </row>
    <row r="64" spans="1:5" ht="15.75">
      <c r="A64" s="904" t="s">
        <v>104</v>
      </c>
      <c r="B64" s="821" t="s">
        <v>5837</v>
      </c>
      <c r="C64" s="884">
        <v>2</v>
      </c>
      <c r="D64" s="884" t="s">
        <v>6846</v>
      </c>
      <c r="E64" s="905">
        <v>41144</v>
      </c>
    </row>
    <row r="65" spans="1:5" ht="15.75">
      <c r="A65" s="904" t="s">
        <v>104</v>
      </c>
      <c r="B65" s="820" t="s">
        <v>5827</v>
      </c>
      <c r="C65" s="884">
        <v>22</v>
      </c>
      <c r="D65" s="884" t="s">
        <v>6846</v>
      </c>
      <c r="E65" s="905">
        <v>41144</v>
      </c>
    </row>
    <row r="66" spans="1:5" ht="15.75">
      <c r="A66" s="904" t="s">
        <v>104</v>
      </c>
      <c r="B66" s="820" t="s">
        <v>5827</v>
      </c>
      <c r="C66" s="884">
        <v>36</v>
      </c>
      <c r="D66" s="884" t="s">
        <v>6846</v>
      </c>
      <c r="E66" s="905">
        <v>41144</v>
      </c>
    </row>
    <row r="67" spans="1:5" ht="15.75">
      <c r="A67" s="904" t="s">
        <v>101</v>
      </c>
      <c r="B67" s="876" t="s">
        <v>5838</v>
      </c>
      <c r="C67" s="884">
        <v>1</v>
      </c>
      <c r="D67" s="884" t="s">
        <v>6846</v>
      </c>
      <c r="E67" s="905">
        <v>41144</v>
      </c>
    </row>
    <row r="68" spans="1:5" ht="15.75">
      <c r="A68" s="904" t="s">
        <v>101</v>
      </c>
      <c r="B68" s="884" t="s">
        <v>6253</v>
      </c>
      <c r="C68" s="884">
        <v>2</v>
      </c>
      <c r="D68" s="884" t="s">
        <v>6846</v>
      </c>
      <c r="E68" s="905">
        <v>41144</v>
      </c>
    </row>
    <row r="69" spans="1:5" ht="15.75">
      <c r="A69" s="816" t="s">
        <v>124</v>
      </c>
      <c r="B69" s="817" t="s">
        <v>5839</v>
      </c>
      <c r="C69" s="804">
        <v>1</v>
      </c>
      <c r="D69" s="804" t="s">
        <v>6847</v>
      </c>
      <c r="E69" s="905">
        <v>41199</v>
      </c>
    </row>
    <row r="70" spans="1:5" ht="15.75">
      <c r="A70" s="816" t="s">
        <v>10</v>
      </c>
      <c r="B70" s="904" t="s">
        <v>6389</v>
      </c>
      <c r="C70" s="884">
        <v>5</v>
      </c>
      <c r="D70" s="804" t="s">
        <v>6847</v>
      </c>
      <c r="E70" s="905">
        <v>41199</v>
      </c>
    </row>
    <row r="71" spans="1:5" ht="15.75">
      <c r="A71" s="904" t="s">
        <v>10</v>
      </c>
      <c r="B71" s="818" t="s">
        <v>5784</v>
      </c>
      <c r="C71" s="884">
        <v>3</v>
      </c>
      <c r="D71" s="804" t="s">
        <v>6847</v>
      </c>
      <c r="E71" s="905">
        <v>41199</v>
      </c>
    </row>
    <row r="72" spans="1:5" ht="15.75">
      <c r="A72" s="904" t="s">
        <v>1029</v>
      </c>
      <c r="B72" s="820" t="s">
        <v>3749</v>
      </c>
      <c r="C72" s="884">
        <v>3</v>
      </c>
      <c r="D72" s="804" t="s">
        <v>6847</v>
      </c>
      <c r="E72" s="905">
        <v>41199</v>
      </c>
    </row>
    <row r="73" spans="1:5" ht="15.75">
      <c r="A73" s="904" t="s">
        <v>122</v>
      </c>
      <c r="B73" s="908" t="s">
        <v>6510</v>
      </c>
      <c r="C73" s="884">
        <v>5</v>
      </c>
      <c r="D73" s="804" t="s">
        <v>6847</v>
      </c>
      <c r="E73" s="905">
        <v>41199</v>
      </c>
    </row>
    <row r="74" spans="1:5" ht="15.75">
      <c r="A74" s="904" t="s">
        <v>95</v>
      </c>
      <c r="B74" s="820" t="s">
        <v>5840</v>
      </c>
      <c r="C74" s="884">
        <v>15</v>
      </c>
      <c r="D74" s="804" t="s">
        <v>6847</v>
      </c>
      <c r="E74" s="905">
        <v>41199</v>
      </c>
    </row>
    <row r="75" spans="1:5" ht="15.75">
      <c r="A75" s="904" t="s">
        <v>95</v>
      </c>
      <c r="B75" s="820" t="s">
        <v>5841</v>
      </c>
      <c r="C75" s="884">
        <v>1</v>
      </c>
      <c r="D75" s="804" t="s">
        <v>6847</v>
      </c>
      <c r="E75" s="905">
        <v>41199</v>
      </c>
    </row>
    <row r="76" spans="1:5" ht="15.75">
      <c r="A76" s="904" t="s">
        <v>95</v>
      </c>
      <c r="B76" s="820" t="s">
        <v>5842</v>
      </c>
      <c r="C76" s="884">
        <v>10</v>
      </c>
      <c r="D76" s="804" t="s">
        <v>6847</v>
      </c>
      <c r="E76" s="905">
        <v>41199</v>
      </c>
    </row>
    <row r="77" spans="1:5" ht="15.75">
      <c r="A77" s="904" t="s">
        <v>95</v>
      </c>
      <c r="B77" s="820" t="s">
        <v>5843</v>
      </c>
      <c r="C77" s="884">
        <v>3</v>
      </c>
      <c r="D77" s="804" t="s">
        <v>6847</v>
      </c>
      <c r="E77" s="905">
        <v>41199</v>
      </c>
    </row>
    <row r="78" spans="1:5" ht="15.75">
      <c r="A78" s="904" t="s">
        <v>104</v>
      </c>
      <c r="B78" s="879" t="s">
        <v>5844</v>
      </c>
      <c r="C78" s="873">
        <v>4</v>
      </c>
      <c r="D78" s="804" t="s">
        <v>6847</v>
      </c>
      <c r="E78" s="905">
        <v>41199</v>
      </c>
    </row>
    <row r="79" spans="1:5" ht="15.75">
      <c r="A79" s="873" t="s">
        <v>101</v>
      </c>
      <c r="B79" s="874" t="s">
        <v>5845</v>
      </c>
      <c r="C79" s="884">
        <v>2</v>
      </c>
      <c r="D79" s="804" t="s">
        <v>6847</v>
      </c>
      <c r="E79" s="905">
        <v>41199</v>
      </c>
    </row>
    <row r="80" spans="1:5" ht="15.75">
      <c r="A80" s="904" t="s">
        <v>101</v>
      </c>
      <c r="B80" s="878" t="s">
        <v>5846</v>
      </c>
      <c r="C80" s="873">
        <v>1</v>
      </c>
      <c r="D80" s="804" t="s">
        <v>6847</v>
      </c>
      <c r="E80" s="905">
        <v>41199</v>
      </c>
    </row>
    <row r="81" spans="1:5" ht="15.75">
      <c r="A81" s="873" t="s">
        <v>161</v>
      </c>
      <c r="B81" s="874" t="s">
        <v>5831</v>
      </c>
      <c r="C81" s="884">
        <v>6</v>
      </c>
      <c r="D81" s="804" t="s">
        <v>6847</v>
      </c>
      <c r="E81" s="905">
        <v>41199</v>
      </c>
    </row>
    <row r="82" spans="1:5" ht="15.75">
      <c r="A82" s="904" t="s">
        <v>97</v>
      </c>
      <c r="B82" s="822" t="s">
        <v>5833</v>
      </c>
      <c r="C82" s="884">
        <v>2</v>
      </c>
      <c r="D82" s="804" t="s">
        <v>6847</v>
      </c>
      <c r="E82" s="905">
        <v>41199</v>
      </c>
    </row>
    <row r="83" spans="1:5" ht="15.75">
      <c r="A83" s="904" t="s">
        <v>89</v>
      </c>
      <c r="B83" s="878" t="s">
        <v>5847</v>
      </c>
      <c r="C83" s="884">
        <v>5</v>
      </c>
      <c r="D83" s="804" t="s">
        <v>6848</v>
      </c>
      <c r="E83" s="905">
        <v>41204</v>
      </c>
    </row>
    <row r="84" spans="1:5" ht="15.75">
      <c r="A84" s="904" t="s">
        <v>9</v>
      </c>
      <c r="B84" s="878" t="s">
        <v>5848</v>
      </c>
      <c r="C84" s="884">
        <v>6</v>
      </c>
      <c r="D84" s="804" t="s">
        <v>6848</v>
      </c>
      <c r="E84" s="905">
        <v>41204</v>
      </c>
    </row>
    <row r="85" spans="1:5" ht="15.75">
      <c r="A85" s="904" t="s">
        <v>143</v>
      </c>
      <c r="B85" s="879" t="s">
        <v>5849</v>
      </c>
      <c r="C85" s="884">
        <v>1</v>
      </c>
      <c r="D85" s="804" t="s">
        <v>6848</v>
      </c>
      <c r="E85" s="905">
        <v>41204</v>
      </c>
    </row>
    <row r="86" spans="1:5" ht="15.75">
      <c r="A86" s="904" t="s">
        <v>143</v>
      </c>
      <c r="B86" s="879" t="s">
        <v>5850</v>
      </c>
      <c r="C86" s="906">
        <v>8</v>
      </c>
      <c r="D86" s="804" t="s">
        <v>6848</v>
      </c>
      <c r="E86" s="905">
        <v>41204</v>
      </c>
    </row>
    <row r="87" spans="1:5" ht="15.75">
      <c r="A87" s="904" t="s">
        <v>101</v>
      </c>
      <c r="B87" s="879" t="s">
        <v>5851</v>
      </c>
      <c r="C87" s="906">
        <v>2</v>
      </c>
      <c r="D87" s="804" t="s">
        <v>6848</v>
      </c>
      <c r="E87" s="905">
        <v>41204</v>
      </c>
    </row>
    <row r="88" spans="1:5" ht="15.75">
      <c r="A88" s="904" t="s">
        <v>10</v>
      </c>
      <c r="B88" s="904" t="s">
        <v>6389</v>
      </c>
      <c r="C88" s="907">
        <v>22</v>
      </c>
      <c r="D88" s="804" t="s">
        <v>6849</v>
      </c>
      <c r="E88" s="905">
        <v>41211</v>
      </c>
    </row>
    <row r="89" spans="1:5" ht="15.75">
      <c r="A89" s="904" t="s">
        <v>10</v>
      </c>
      <c r="B89" s="904" t="s">
        <v>5852</v>
      </c>
      <c r="C89" s="906">
        <v>3</v>
      </c>
      <c r="D89" s="804" t="s">
        <v>6849</v>
      </c>
      <c r="E89" s="905">
        <v>41211</v>
      </c>
    </row>
    <row r="90" spans="1:5" ht="15.75">
      <c r="A90" s="904" t="s">
        <v>122</v>
      </c>
      <c r="B90" s="908" t="s">
        <v>6510</v>
      </c>
      <c r="C90" s="873">
        <v>17</v>
      </c>
      <c r="D90" s="804" t="s">
        <v>6849</v>
      </c>
      <c r="E90" s="905">
        <v>41211</v>
      </c>
    </row>
    <row r="91" spans="1:5" ht="15.75">
      <c r="A91" s="904" t="s">
        <v>95</v>
      </c>
      <c r="B91" s="904" t="s">
        <v>5853</v>
      </c>
      <c r="C91" s="906">
        <v>20</v>
      </c>
      <c r="D91" s="804" t="s">
        <v>6849</v>
      </c>
      <c r="E91" s="905">
        <v>41211</v>
      </c>
    </row>
    <row r="92" spans="1:5" ht="15.75">
      <c r="A92" s="904" t="s">
        <v>95</v>
      </c>
      <c r="B92" s="879" t="s">
        <v>5854</v>
      </c>
      <c r="C92" s="884">
        <v>5</v>
      </c>
      <c r="D92" s="804" t="s">
        <v>6849</v>
      </c>
      <c r="E92" s="905">
        <v>41211</v>
      </c>
    </row>
    <row r="93" spans="1:5" ht="15.75">
      <c r="A93" s="904" t="s">
        <v>95</v>
      </c>
      <c r="B93" s="820" t="s">
        <v>5842</v>
      </c>
      <c r="C93" s="884">
        <v>15</v>
      </c>
      <c r="D93" s="804" t="s">
        <v>6849</v>
      </c>
      <c r="E93" s="905">
        <v>41211</v>
      </c>
    </row>
    <row r="94" spans="1:5" ht="15.75">
      <c r="A94" s="904" t="s">
        <v>95</v>
      </c>
      <c r="B94" s="904" t="s">
        <v>5855</v>
      </c>
      <c r="C94" s="907">
        <v>10</v>
      </c>
      <c r="D94" s="804" t="s">
        <v>6849</v>
      </c>
      <c r="E94" s="905">
        <v>41211</v>
      </c>
    </row>
    <row r="95" spans="1:5" ht="15.75">
      <c r="A95" s="904" t="s">
        <v>104</v>
      </c>
      <c r="B95" s="873" t="s">
        <v>5856</v>
      </c>
      <c r="C95" s="873">
        <v>20</v>
      </c>
      <c r="D95" s="804" t="s">
        <v>6849</v>
      </c>
      <c r="E95" s="905">
        <v>41211</v>
      </c>
    </row>
    <row r="96" spans="1:5" ht="15.75">
      <c r="A96" s="904" t="s">
        <v>101</v>
      </c>
      <c r="B96" s="879" t="s">
        <v>5857</v>
      </c>
      <c r="C96" s="884">
        <v>1</v>
      </c>
      <c r="D96" s="804" t="s">
        <v>6849</v>
      </c>
      <c r="E96" s="905">
        <v>41211</v>
      </c>
    </row>
    <row r="97" spans="1:5" ht="15.75">
      <c r="A97" s="904" t="s">
        <v>101</v>
      </c>
      <c r="B97" s="879" t="s">
        <v>5858</v>
      </c>
      <c r="C97" s="884">
        <v>6</v>
      </c>
      <c r="D97" s="804" t="s">
        <v>6849</v>
      </c>
      <c r="E97" s="905">
        <v>41211</v>
      </c>
    </row>
    <row r="98" spans="1:5" ht="15.75">
      <c r="A98" s="904" t="s">
        <v>89</v>
      </c>
      <c r="B98" s="873" t="s">
        <v>5859</v>
      </c>
      <c r="C98" s="873">
        <v>13</v>
      </c>
      <c r="D98" s="884" t="s">
        <v>6850</v>
      </c>
      <c r="E98" s="905">
        <v>41226</v>
      </c>
    </row>
    <row r="99" spans="1:5" ht="15.75">
      <c r="A99" s="904" t="s">
        <v>10</v>
      </c>
      <c r="B99" s="908" t="s">
        <v>6506</v>
      </c>
      <c r="C99" s="884">
        <v>4</v>
      </c>
      <c r="D99" s="884" t="s">
        <v>6850</v>
      </c>
      <c r="E99" s="905">
        <v>41226</v>
      </c>
    </row>
    <row r="100" spans="1:5" ht="15.75">
      <c r="A100" s="904" t="s">
        <v>10</v>
      </c>
      <c r="B100" s="817" t="s">
        <v>6503</v>
      </c>
      <c r="C100" s="884">
        <v>3</v>
      </c>
      <c r="D100" s="884" t="s">
        <v>6850</v>
      </c>
      <c r="E100" s="905">
        <v>41226</v>
      </c>
    </row>
    <row r="101" spans="1:5" ht="15.75">
      <c r="A101" s="904" t="s">
        <v>10</v>
      </c>
      <c r="B101" s="908" t="s">
        <v>6504</v>
      </c>
      <c r="C101" s="884">
        <v>2</v>
      </c>
      <c r="D101" s="884" t="s">
        <v>6850</v>
      </c>
      <c r="E101" s="905">
        <v>41226</v>
      </c>
    </row>
    <row r="102" spans="1:5" ht="15.75">
      <c r="A102" s="904" t="s">
        <v>1029</v>
      </c>
      <c r="B102" s="908" t="s">
        <v>6412</v>
      </c>
      <c r="C102" s="884">
        <v>3</v>
      </c>
      <c r="D102" s="884" t="s">
        <v>6850</v>
      </c>
      <c r="E102" s="905">
        <v>41226</v>
      </c>
    </row>
    <row r="103" spans="1:5" ht="15.75">
      <c r="A103" s="904" t="s">
        <v>147</v>
      </c>
      <c r="B103" s="904" t="s">
        <v>5860</v>
      </c>
      <c r="C103" s="884">
        <v>3</v>
      </c>
      <c r="D103" s="884" t="s">
        <v>6850</v>
      </c>
      <c r="E103" s="905">
        <v>41226</v>
      </c>
    </row>
    <row r="104" spans="1:5" ht="15.75">
      <c r="A104" s="904" t="s">
        <v>122</v>
      </c>
      <c r="B104" s="908" t="s">
        <v>6510</v>
      </c>
      <c r="C104" s="907">
        <v>1</v>
      </c>
      <c r="D104" s="884" t="s">
        <v>6850</v>
      </c>
      <c r="E104" s="905">
        <v>41226</v>
      </c>
    </row>
    <row r="105" spans="1:5" ht="15.75">
      <c r="A105" s="904" t="s">
        <v>95</v>
      </c>
      <c r="B105" s="904" t="s">
        <v>5861</v>
      </c>
      <c r="C105" s="884">
        <v>1</v>
      </c>
      <c r="D105" s="884" t="s">
        <v>6850</v>
      </c>
      <c r="E105" s="905">
        <v>41226</v>
      </c>
    </row>
    <row r="106" spans="1:5" ht="15.75">
      <c r="A106" s="904" t="s">
        <v>95</v>
      </c>
      <c r="B106" s="904" t="s">
        <v>5855</v>
      </c>
      <c r="C106" s="884">
        <v>2</v>
      </c>
      <c r="D106" s="884" t="s">
        <v>6850</v>
      </c>
      <c r="E106" s="905">
        <v>41226</v>
      </c>
    </row>
    <row r="107" spans="1:5" ht="15.75">
      <c r="A107" s="904" t="s">
        <v>95</v>
      </c>
      <c r="B107" s="904" t="s">
        <v>5862</v>
      </c>
      <c r="C107" s="884">
        <v>2</v>
      </c>
      <c r="D107" s="884" t="s">
        <v>6850</v>
      </c>
      <c r="E107" s="905">
        <v>41226</v>
      </c>
    </row>
    <row r="108" spans="1:5" ht="15.75">
      <c r="A108" s="904" t="s">
        <v>95</v>
      </c>
      <c r="B108" s="904" t="s">
        <v>5863</v>
      </c>
      <c r="C108" s="884">
        <v>9</v>
      </c>
      <c r="D108" s="884" t="s">
        <v>6850</v>
      </c>
      <c r="E108" s="905">
        <v>41226</v>
      </c>
    </row>
    <row r="109" spans="1:5" ht="15.75">
      <c r="A109" s="904" t="s">
        <v>1747</v>
      </c>
      <c r="B109" s="820" t="s">
        <v>6522</v>
      </c>
      <c r="C109" s="884">
        <v>9</v>
      </c>
      <c r="D109" s="884" t="s">
        <v>6850</v>
      </c>
      <c r="E109" s="905">
        <v>41226</v>
      </c>
    </row>
    <row r="110" spans="1:5" ht="15.75">
      <c r="A110" s="904" t="s">
        <v>143</v>
      </c>
      <c r="B110" s="908" t="s">
        <v>6526</v>
      </c>
      <c r="C110" s="907">
        <v>3</v>
      </c>
      <c r="D110" s="884" t="s">
        <v>6850</v>
      </c>
      <c r="E110" s="905">
        <v>41226</v>
      </c>
    </row>
    <row r="111" spans="1:5" ht="15.75">
      <c r="A111" s="904" t="s">
        <v>143</v>
      </c>
      <c r="B111" s="904" t="s">
        <v>5737</v>
      </c>
      <c r="C111" s="884">
        <v>3</v>
      </c>
      <c r="D111" s="884" t="s">
        <v>6850</v>
      </c>
      <c r="E111" s="905">
        <v>41226</v>
      </c>
    </row>
    <row r="112" spans="1:5" ht="15.75">
      <c r="A112" s="904" t="s">
        <v>143</v>
      </c>
      <c r="B112" s="908" t="s">
        <v>6527</v>
      </c>
      <c r="C112" s="884">
        <v>3</v>
      </c>
      <c r="D112" s="884" t="s">
        <v>6850</v>
      </c>
      <c r="E112" s="905">
        <v>41226</v>
      </c>
    </row>
    <row r="113" spans="1:5" ht="15.75">
      <c r="A113" s="904" t="s">
        <v>143</v>
      </c>
      <c r="B113" s="904" t="s">
        <v>5830</v>
      </c>
      <c r="C113" s="884">
        <v>8</v>
      </c>
      <c r="D113" s="884" t="s">
        <v>6850</v>
      </c>
      <c r="E113" s="905">
        <v>41226</v>
      </c>
    </row>
    <row r="114" spans="1:5" ht="15.75">
      <c r="A114" s="904" t="s">
        <v>143</v>
      </c>
      <c r="B114" s="884" t="s">
        <v>6251</v>
      </c>
      <c r="C114" s="884">
        <v>7</v>
      </c>
      <c r="D114" s="884" t="s">
        <v>6850</v>
      </c>
      <c r="E114" s="905">
        <v>41226</v>
      </c>
    </row>
    <row r="115" spans="1:5" ht="15.75">
      <c r="A115" s="904" t="s">
        <v>143</v>
      </c>
      <c r="B115" s="873" t="s">
        <v>5864</v>
      </c>
      <c r="C115" s="873">
        <v>4</v>
      </c>
      <c r="D115" s="884" t="s">
        <v>6850</v>
      </c>
      <c r="E115" s="905">
        <v>41226</v>
      </c>
    </row>
    <row r="116" spans="1:5" ht="15.75">
      <c r="A116" s="904" t="s">
        <v>143</v>
      </c>
      <c r="B116" s="874" t="s">
        <v>6528</v>
      </c>
      <c r="C116" s="884">
        <v>3</v>
      </c>
      <c r="D116" s="884" t="s">
        <v>6850</v>
      </c>
      <c r="E116" s="905">
        <v>41226</v>
      </c>
    </row>
    <row r="117" spans="1:5" ht="15.75">
      <c r="A117" s="904" t="s">
        <v>8</v>
      </c>
      <c r="B117" s="908" t="s">
        <v>6530</v>
      </c>
      <c r="C117" s="884">
        <v>3</v>
      </c>
      <c r="D117" s="884" t="s">
        <v>6850</v>
      </c>
      <c r="E117" s="905">
        <v>41226</v>
      </c>
    </row>
    <row r="118" spans="1:5" ht="15.75">
      <c r="A118" s="904" t="s">
        <v>8</v>
      </c>
      <c r="B118" s="908" t="s">
        <v>6531</v>
      </c>
      <c r="C118" s="884">
        <v>4</v>
      </c>
      <c r="D118" s="884" t="s">
        <v>6850</v>
      </c>
      <c r="E118" s="905">
        <v>41226</v>
      </c>
    </row>
    <row r="119" spans="1:5" ht="15.75">
      <c r="A119" s="904" t="s">
        <v>106</v>
      </c>
      <c r="B119" s="908" t="s">
        <v>6540</v>
      </c>
      <c r="C119" s="884">
        <v>2</v>
      </c>
      <c r="D119" s="884" t="s">
        <v>6850</v>
      </c>
      <c r="E119" s="905">
        <v>41226</v>
      </c>
    </row>
    <row r="120" spans="1:5" ht="15.75">
      <c r="A120" s="904" t="s">
        <v>97</v>
      </c>
      <c r="B120" s="904" t="s">
        <v>5865</v>
      </c>
      <c r="C120" s="884">
        <v>4</v>
      </c>
      <c r="D120" s="884" t="s">
        <v>6850</v>
      </c>
      <c r="E120" s="905">
        <v>41226</v>
      </c>
    </row>
    <row r="121" spans="1:5" ht="15.75">
      <c r="A121" s="904" t="s">
        <v>9</v>
      </c>
      <c r="B121" s="908" t="s">
        <v>5866</v>
      </c>
      <c r="C121" s="884">
        <v>6</v>
      </c>
      <c r="D121" s="884" t="s">
        <v>6851</v>
      </c>
      <c r="E121" s="905">
        <v>41227</v>
      </c>
    </row>
    <row r="122" spans="1:5" ht="15.75">
      <c r="A122" s="904" t="s">
        <v>10</v>
      </c>
      <c r="B122" s="908" t="s">
        <v>6388</v>
      </c>
      <c r="C122" s="884">
        <v>30</v>
      </c>
      <c r="D122" s="884" t="s">
        <v>6851</v>
      </c>
      <c r="E122" s="905">
        <v>41227</v>
      </c>
    </row>
    <row r="123" spans="1:5" ht="15.75">
      <c r="A123" s="904" t="s">
        <v>122</v>
      </c>
      <c r="B123" s="908" t="s">
        <v>6510</v>
      </c>
      <c r="C123" s="884">
        <v>30</v>
      </c>
      <c r="D123" s="884" t="s">
        <v>6851</v>
      </c>
      <c r="E123" s="905">
        <v>41227</v>
      </c>
    </row>
    <row r="124" spans="1:5" ht="15.75">
      <c r="A124" s="904" t="s">
        <v>95</v>
      </c>
      <c r="B124" s="904" t="s">
        <v>5853</v>
      </c>
      <c r="C124" s="884">
        <v>30</v>
      </c>
      <c r="D124" s="884" t="s">
        <v>6851</v>
      </c>
      <c r="E124" s="905">
        <v>41227</v>
      </c>
    </row>
    <row r="125" spans="1:5" ht="15.75">
      <c r="A125" s="904" t="s">
        <v>95</v>
      </c>
      <c r="B125" s="908" t="s">
        <v>5800</v>
      </c>
      <c r="C125" s="884">
        <v>15</v>
      </c>
      <c r="D125" s="884" t="s">
        <v>6851</v>
      </c>
      <c r="E125" s="905">
        <v>41227</v>
      </c>
    </row>
    <row r="126" spans="1:5" ht="15.75">
      <c r="A126" s="904" t="s">
        <v>95</v>
      </c>
      <c r="B126" s="908" t="s">
        <v>5867</v>
      </c>
      <c r="C126" s="884">
        <v>6</v>
      </c>
      <c r="D126" s="884" t="s">
        <v>6851</v>
      </c>
      <c r="E126" s="905">
        <v>41227</v>
      </c>
    </row>
    <row r="127" spans="1:5" ht="15.75">
      <c r="A127" s="904" t="s">
        <v>95</v>
      </c>
      <c r="B127" s="908" t="s">
        <v>5868</v>
      </c>
      <c r="C127" s="884">
        <v>19</v>
      </c>
      <c r="D127" s="884" t="s">
        <v>6851</v>
      </c>
      <c r="E127" s="905">
        <v>41227</v>
      </c>
    </row>
    <row r="128" spans="1:5" ht="15.75">
      <c r="A128" s="904" t="s">
        <v>143</v>
      </c>
      <c r="B128" s="884" t="s">
        <v>6251</v>
      </c>
      <c r="C128" s="884">
        <v>2</v>
      </c>
      <c r="D128" s="884" t="s">
        <v>6851</v>
      </c>
      <c r="E128" s="905">
        <v>41227</v>
      </c>
    </row>
    <row r="129" spans="1:5" ht="15.75">
      <c r="A129" s="904" t="s">
        <v>143</v>
      </c>
      <c r="B129" s="908" t="s">
        <v>5869</v>
      </c>
      <c r="C129" s="884">
        <v>2</v>
      </c>
      <c r="D129" s="884" t="s">
        <v>6851</v>
      </c>
      <c r="E129" s="905">
        <v>41227</v>
      </c>
    </row>
    <row r="130" spans="1:5" ht="15.75">
      <c r="A130" s="904" t="s">
        <v>101</v>
      </c>
      <c r="B130" s="908" t="s">
        <v>6536</v>
      </c>
      <c r="C130" s="884">
        <v>1</v>
      </c>
      <c r="D130" s="884" t="s">
        <v>6851</v>
      </c>
      <c r="E130" s="905">
        <v>41227</v>
      </c>
    </row>
    <row r="131" spans="1:5" ht="15.75">
      <c r="A131" s="904" t="s">
        <v>101</v>
      </c>
      <c r="B131" s="884" t="s">
        <v>6253</v>
      </c>
      <c r="C131" s="884">
        <v>5</v>
      </c>
      <c r="D131" s="884" t="s">
        <v>6851</v>
      </c>
      <c r="E131" s="905">
        <v>41227</v>
      </c>
    </row>
    <row r="132" spans="1:5" ht="15.75">
      <c r="A132" s="904" t="s">
        <v>101</v>
      </c>
      <c r="B132" s="908" t="s">
        <v>6535</v>
      </c>
      <c r="C132" s="884">
        <v>2</v>
      </c>
      <c r="D132" s="884" t="s">
        <v>6851</v>
      </c>
      <c r="E132" s="905">
        <v>41227</v>
      </c>
    </row>
    <row r="133" spans="1:5" ht="15.75">
      <c r="A133" s="904" t="s">
        <v>161</v>
      </c>
      <c r="B133" s="874" t="s">
        <v>5831</v>
      </c>
      <c r="C133" s="884">
        <v>3</v>
      </c>
      <c r="D133" s="884" t="s">
        <v>6851</v>
      </c>
      <c r="E133" s="905">
        <v>41227</v>
      </c>
    </row>
    <row r="134" spans="1:5" ht="15.75">
      <c r="A134" s="904" t="s">
        <v>10</v>
      </c>
      <c r="B134" s="817" t="s">
        <v>6503</v>
      </c>
      <c r="C134" s="884">
        <v>1</v>
      </c>
      <c r="D134" s="884" t="s">
        <v>6852</v>
      </c>
      <c r="E134" s="905">
        <v>41246</v>
      </c>
    </row>
    <row r="135" spans="1:5" ht="15.75">
      <c r="A135" s="904" t="s">
        <v>1029</v>
      </c>
      <c r="B135" s="908" t="s">
        <v>6412</v>
      </c>
      <c r="C135" s="884">
        <v>1</v>
      </c>
      <c r="D135" s="884" t="s">
        <v>6852</v>
      </c>
      <c r="E135" s="905">
        <v>41246</v>
      </c>
    </row>
    <row r="136" spans="1:5" ht="15.75">
      <c r="A136" s="904" t="s">
        <v>147</v>
      </c>
      <c r="B136" s="820" t="s">
        <v>5790</v>
      </c>
      <c r="C136" s="884">
        <v>1</v>
      </c>
      <c r="D136" s="884" t="s">
        <v>6852</v>
      </c>
      <c r="E136" s="905">
        <v>41246</v>
      </c>
    </row>
    <row r="137" spans="1:5" ht="15.75">
      <c r="A137" s="904" t="s">
        <v>147</v>
      </c>
      <c r="B137" s="908" t="s">
        <v>6509</v>
      </c>
      <c r="C137" s="884">
        <v>2</v>
      </c>
      <c r="D137" s="884" t="s">
        <v>6852</v>
      </c>
      <c r="E137" s="905">
        <v>41246</v>
      </c>
    </row>
    <row r="138" spans="1:5" ht="15.75">
      <c r="A138" s="904" t="s">
        <v>95</v>
      </c>
      <c r="B138" s="908" t="s">
        <v>6518</v>
      </c>
      <c r="C138" s="884">
        <v>1</v>
      </c>
      <c r="D138" s="884" t="s">
        <v>6852</v>
      </c>
      <c r="E138" s="905">
        <v>41246</v>
      </c>
    </row>
    <row r="139" spans="1:5" ht="15.75">
      <c r="A139" s="904" t="s">
        <v>95</v>
      </c>
      <c r="B139" s="908" t="s">
        <v>6391</v>
      </c>
      <c r="C139" s="884">
        <v>18</v>
      </c>
      <c r="D139" s="884" t="s">
        <v>6852</v>
      </c>
      <c r="E139" s="905">
        <v>41246</v>
      </c>
    </row>
    <row r="140" spans="1:5" ht="15.75">
      <c r="A140" s="904" t="s">
        <v>1747</v>
      </c>
      <c r="B140" s="820" t="s">
        <v>6522</v>
      </c>
      <c r="C140" s="884">
        <v>21</v>
      </c>
      <c r="D140" s="884" t="s">
        <v>6852</v>
      </c>
      <c r="E140" s="905">
        <v>41246</v>
      </c>
    </row>
    <row r="141" spans="1:5" ht="15.75">
      <c r="A141" s="904" t="s">
        <v>143</v>
      </c>
      <c r="B141" s="908" t="s">
        <v>6523</v>
      </c>
      <c r="C141" s="884">
        <v>11</v>
      </c>
      <c r="D141" s="884" t="s">
        <v>6852</v>
      </c>
      <c r="E141" s="905">
        <v>41246</v>
      </c>
    </row>
    <row r="142" spans="1:5" ht="15.75">
      <c r="A142" s="904" t="s">
        <v>143</v>
      </c>
      <c r="B142" s="884" t="s">
        <v>6251</v>
      </c>
      <c r="C142" s="884">
        <v>2</v>
      </c>
      <c r="D142" s="884" t="s">
        <v>6852</v>
      </c>
      <c r="E142" s="905">
        <v>41246</v>
      </c>
    </row>
    <row r="143" spans="1:5" ht="15.75">
      <c r="A143" s="904" t="s">
        <v>106</v>
      </c>
      <c r="B143" s="908" t="s">
        <v>6540</v>
      </c>
      <c r="C143" s="884">
        <v>1</v>
      </c>
      <c r="D143" s="884" t="s">
        <v>6852</v>
      </c>
      <c r="E143" s="905">
        <v>41246</v>
      </c>
    </row>
    <row r="144" spans="1:5" ht="15.75">
      <c r="A144" s="904" t="s">
        <v>123</v>
      </c>
      <c r="B144" s="908" t="s">
        <v>6237</v>
      </c>
      <c r="C144" s="884">
        <v>1</v>
      </c>
      <c r="D144" s="884" t="s">
        <v>6852</v>
      </c>
      <c r="E144" s="905">
        <v>41246</v>
      </c>
    </row>
    <row r="145" spans="1:5" ht="15.75">
      <c r="A145" s="904" t="s">
        <v>97</v>
      </c>
      <c r="B145" s="821" t="s">
        <v>5832</v>
      </c>
      <c r="C145" s="884">
        <v>7</v>
      </c>
      <c r="D145" s="884" t="s">
        <v>6852</v>
      </c>
      <c r="E145" s="905">
        <v>41246</v>
      </c>
    </row>
    <row r="146" spans="1:5" ht="15.75">
      <c r="A146" s="904" t="s">
        <v>97</v>
      </c>
      <c r="B146" s="885" t="s">
        <v>5816</v>
      </c>
      <c r="C146" s="884">
        <v>5</v>
      </c>
      <c r="D146" s="884" t="s">
        <v>6852</v>
      </c>
      <c r="E146" s="905">
        <v>41246</v>
      </c>
    </row>
    <row r="147" spans="1:5" ht="15.75">
      <c r="A147" s="904" t="s">
        <v>97</v>
      </c>
      <c r="B147" s="822" t="s">
        <v>5833</v>
      </c>
      <c r="C147" s="884">
        <v>4</v>
      </c>
      <c r="D147" s="884" t="s">
        <v>6852</v>
      </c>
      <c r="E147" s="905">
        <v>41246</v>
      </c>
    </row>
    <row r="148" spans="1:5" ht="15.75">
      <c r="A148" s="904" t="s">
        <v>10</v>
      </c>
      <c r="B148" s="904" t="s">
        <v>6389</v>
      </c>
      <c r="C148" s="884">
        <v>15</v>
      </c>
      <c r="D148" s="884" t="s">
        <v>6853</v>
      </c>
      <c r="E148" s="905">
        <v>41247</v>
      </c>
    </row>
    <row r="149" spans="1:5" ht="15.75">
      <c r="A149" s="904" t="s">
        <v>10</v>
      </c>
      <c r="B149" s="818" t="s">
        <v>5784</v>
      </c>
      <c r="C149" s="884">
        <v>1</v>
      </c>
      <c r="D149" s="884" t="s">
        <v>6853</v>
      </c>
      <c r="E149" s="905">
        <v>41247</v>
      </c>
    </row>
    <row r="150" spans="1:5" ht="15.75">
      <c r="A150" s="904" t="s">
        <v>147</v>
      </c>
      <c r="B150" s="908" t="s">
        <v>6509</v>
      </c>
      <c r="C150" s="884">
        <v>6</v>
      </c>
      <c r="D150" s="884" t="s">
        <v>6853</v>
      </c>
      <c r="E150" s="905">
        <v>41247</v>
      </c>
    </row>
    <row r="151" spans="1:5" ht="15.75">
      <c r="A151" s="904" t="s">
        <v>122</v>
      </c>
      <c r="B151" s="908" t="s">
        <v>6510</v>
      </c>
      <c r="C151" s="884">
        <v>30</v>
      </c>
      <c r="D151" s="884" t="s">
        <v>6853</v>
      </c>
      <c r="E151" s="905">
        <v>41247</v>
      </c>
    </row>
    <row r="152" spans="1:5" ht="15.75">
      <c r="A152" s="904" t="s">
        <v>122</v>
      </c>
      <c r="B152" s="908" t="s">
        <v>6479</v>
      </c>
      <c r="C152" s="884">
        <v>2</v>
      </c>
      <c r="D152" s="884" t="s">
        <v>6853</v>
      </c>
      <c r="E152" s="905">
        <v>41247</v>
      </c>
    </row>
    <row r="153" spans="1:5" ht="15.75">
      <c r="A153" s="904" t="s">
        <v>2522</v>
      </c>
      <c r="B153" s="908" t="s">
        <v>6517</v>
      </c>
      <c r="C153" s="884">
        <v>1</v>
      </c>
      <c r="D153" s="884" t="s">
        <v>6853</v>
      </c>
      <c r="E153" s="905">
        <v>41247</v>
      </c>
    </row>
    <row r="154" spans="1:5" ht="15.75">
      <c r="A154" s="904" t="s">
        <v>95</v>
      </c>
      <c r="B154" s="904" t="s">
        <v>5853</v>
      </c>
      <c r="C154" s="884">
        <v>26</v>
      </c>
      <c r="D154" s="884" t="s">
        <v>6853</v>
      </c>
      <c r="E154" s="905">
        <v>41247</v>
      </c>
    </row>
    <row r="155" spans="1:5" ht="15.75">
      <c r="A155" s="904" t="s">
        <v>95</v>
      </c>
      <c r="B155" s="908" t="s">
        <v>6518</v>
      </c>
      <c r="C155" s="884">
        <v>29</v>
      </c>
      <c r="D155" s="884" t="s">
        <v>6853</v>
      </c>
      <c r="E155" s="905">
        <v>41247</v>
      </c>
    </row>
    <row r="156" spans="1:5" ht="15.75">
      <c r="A156" s="904" t="s">
        <v>104</v>
      </c>
      <c r="B156" s="908" t="s">
        <v>6521</v>
      </c>
      <c r="C156" s="884">
        <v>3</v>
      </c>
      <c r="D156" s="884" t="s">
        <v>6853</v>
      </c>
      <c r="E156" s="905">
        <v>41247</v>
      </c>
    </row>
    <row r="157" spans="1:5" ht="15.75">
      <c r="A157" s="904" t="s">
        <v>104</v>
      </c>
      <c r="B157" s="821" t="s">
        <v>5826</v>
      </c>
      <c r="C157" s="884">
        <v>5</v>
      </c>
      <c r="D157" s="884" t="s">
        <v>6853</v>
      </c>
      <c r="E157" s="905">
        <v>41247</v>
      </c>
    </row>
    <row r="158" spans="1:5" ht="15.75">
      <c r="A158" s="904" t="s">
        <v>104</v>
      </c>
      <c r="B158" s="908" t="s">
        <v>1792</v>
      </c>
      <c r="C158" s="884">
        <v>32</v>
      </c>
      <c r="D158" s="884" t="s">
        <v>6853</v>
      </c>
      <c r="E158" s="905">
        <v>41247</v>
      </c>
    </row>
    <row r="159" spans="1:5" ht="15.75">
      <c r="A159" s="904" t="s">
        <v>143</v>
      </c>
      <c r="B159" s="908" t="s">
        <v>6524</v>
      </c>
      <c r="C159" s="884">
        <v>1</v>
      </c>
      <c r="D159" s="884" t="s">
        <v>6853</v>
      </c>
      <c r="E159" s="905">
        <v>41247</v>
      </c>
    </row>
    <row r="160" spans="1:5" ht="15.75">
      <c r="A160" s="904" t="s">
        <v>143</v>
      </c>
      <c r="B160" s="884" t="s">
        <v>6251</v>
      </c>
      <c r="C160" s="884">
        <v>16</v>
      </c>
      <c r="D160" s="884" t="s">
        <v>6853</v>
      </c>
      <c r="E160" s="905">
        <v>41247</v>
      </c>
    </row>
    <row r="161" spans="1:5" ht="15.75">
      <c r="A161" s="904" t="s">
        <v>143</v>
      </c>
      <c r="B161" s="884" t="s">
        <v>5763</v>
      </c>
      <c r="C161" s="884">
        <v>3</v>
      </c>
      <c r="D161" s="884" t="s">
        <v>6853</v>
      </c>
      <c r="E161" s="905">
        <v>41247</v>
      </c>
    </row>
    <row r="162" spans="1:5" ht="15.75">
      <c r="A162" s="904" t="s">
        <v>101</v>
      </c>
      <c r="B162" s="874" t="s">
        <v>6252</v>
      </c>
      <c r="C162" s="884">
        <v>1</v>
      </c>
      <c r="D162" s="884" t="s">
        <v>6853</v>
      </c>
      <c r="E162" s="905">
        <v>41247</v>
      </c>
    </row>
    <row r="163" spans="1:5" ht="15.75">
      <c r="A163" s="904" t="s">
        <v>101</v>
      </c>
      <c r="B163" s="908" t="s">
        <v>1813</v>
      </c>
      <c r="C163" s="884">
        <v>1</v>
      </c>
      <c r="D163" s="884" t="s">
        <v>6853</v>
      </c>
      <c r="E163" s="905">
        <v>41247</v>
      </c>
    </row>
    <row r="164" spans="1:5" ht="15.75">
      <c r="A164" s="904" t="s">
        <v>9</v>
      </c>
      <c r="B164" s="908" t="s">
        <v>5866</v>
      </c>
      <c r="C164" s="884">
        <v>16</v>
      </c>
      <c r="D164" s="884" t="s">
        <v>6853</v>
      </c>
      <c r="E164" s="905">
        <v>41248</v>
      </c>
    </row>
    <row r="165" spans="1:5" ht="15.75">
      <c r="A165" s="904" t="s">
        <v>10</v>
      </c>
      <c r="B165" s="904" t="s">
        <v>6389</v>
      </c>
      <c r="C165" s="884">
        <v>84</v>
      </c>
      <c r="D165" s="884" t="s">
        <v>6853</v>
      </c>
      <c r="E165" s="905">
        <v>41248</v>
      </c>
    </row>
    <row r="166" spans="1:5" ht="15.75">
      <c r="A166" s="904" t="s">
        <v>10</v>
      </c>
      <c r="B166" s="818" t="s">
        <v>5784</v>
      </c>
      <c r="C166" s="884">
        <v>6</v>
      </c>
      <c r="D166" s="884" t="s">
        <v>6853</v>
      </c>
      <c r="E166" s="905">
        <v>41248</v>
      </c>
    </row>
    <row r="167" spans="1:5" ht="15.75">
      <c r="A167" s="904" t="s">
        <v>10</v>
      </c>
      <c r="B167" s="908" t="s">
        <v>6504</v>
      </c>
      <c r="C167" s="884">
        <v>1</v>
      </c>
      <c r="D167" s="884" t="s">
        <v>6853</v>
      </c>
      <c r="E167" s="905">
        <v>41248</v>
      </c>
    </row>
    <row r="168" spans="1:5" ht="15.75">
      <c r="A168" s="904" t="s">
        <v>122</v>
      </c>
      <c r="B168" s="908" t="s">
        <v>6510</v>
      </c>
      <c r="C168" s="884">
        <v>52</v>
      </c>
      <c r="D168" s="884" t="s">
        <v>6853</v>
      </c>
      <c r="E168" s="905">
        <v>41248</v>
      </c>
    </row>
    <row r="169" spans="1:5" ht="15.75">
      <c r="A169" s="904" t="s">
        <v>122</v>
      </c>
      <c r="B169" s="908" t="s">
        <v>6479</v>
      </c>
      <c r="C169" s="884">
        <v>3</v>
      </c>
      <c r="D169" s="884" t="s">
        <v>6853</v>
      </c>
      <c r="E169" s="905">
        <v>41248</v>
      </c>
    </row>
    <row r="170" spans="1:5" ht="15.75">
      <c r="A170" s="904" t="s">
        <v>401</v>
      </c>
      <c r="B170" s="908" t="s">
        <v>6512</v>
      </c>
      <c r="C170" s="884">
        <v>1</v>
      </c>
      <c r="D170" s="884" t="s">
        <v>6853</v>
      </c>
      <c r="E170" s="905">
        <v>41248</v>
      </c>
    </row>
    <row r="171" spans="1:5" ht="15.75">
      <c r="A171" s="904" t="s">
        <v>2068</v>
      </c>
      <c r="B171" s="884" t="s">
        <v>6248</v>
      </c>
      <c r="C171" s="884">
        <v>19</v>
      </c>
      <c r="D171" s="884" t="s">
        <v>6853</v>
      </c>
      <c r="E171" s="905">
        <v>41248</v>
      </c>
    </row>
    <row r="172" spans="1:5" ht="15.75">
      <c r="A172" s="904" t="s">
        <v>95</v>
      </c>
      <c r="B172" s="904" t="s">
        <v>5853</v>
      </c>
      <c r="C172" s="884">
        <v>129</v>
      </c>
      <c r="D172" s="884" t="s">
        <v>6853</v>
      </c>
      <c r="E172" s="905">
        <v>41248</v>
      </c>
    </row>
    <row r="173" spans="1:5" ht="15.75">
      <c r="A173" s="904" t="s">
        <v>95</v>
      </c>
      <c r="B173" s="879" t="s">
        <v>5854</v>
      </c>
      <c r="C173" s="884">
        <v>4</v>
      </c>
      <c r="D173" s="884" t="s">
        <v>6853</v>
      </c>
      <c r="E173" s="905">
        <v>41248</v>
      </c>
    </row>
    <row r="174" spans="1:5" ht="15.75">
      <c r="A174" s="904" t="s">
        <v>95</v>
      </c>
      <c r="B174" s="908" t="s">
        <v>6518</v>
      </c>
      <c r="C174" s="884">
        <v>48</v>
      </c>
      <c r="D174" s="884" t="s">
        <v>6853</v>
      </c>
      <c r="E174" s="905">
        <v>41248</v>
      </c>
    </row>
    <row r="175" spans="1:5" ht="15.75">
      <c r="A175" s="904" t="s">
        <v>95</v>
      </c>
      <c r="B175" s="908" t="s">
        <v>5868</v>
      </c>
      <c r="C175" s="884">
        <v>3</v>
      </c>
      <c r="D175" s="884" t="s">
        <v>6853</v>
      </c>
      <c r="E175" s="905">
        <v>41248</v>
      </c>
    </row>
    <row r="176" spans="1:5" ht="15.75">
      <c r="A176" s="904" t="s">
        <v>104</v>
      </c>
      <c r="B176" s="908" t="s">
        <v>6521</v>
      </c>
      <c r="C176" s="884">
        <v>7</v>
      </c>
      <c r="D176" s="884" t="s">
        <v>6853</v>
      </c>
      <c r="E176" s="905">
        <v>41248</v>
      </c>
    </row>
    <row r="177" spans="1:5" ht="15.75">
      <c r="A177" s="904" t="s">
        <v>104</v>
      </c>
      <c r="B177" s="821" t="s">
        <v>5826</v>
      </c>
      <c r="C177" s="884">
        <v>25</v>
      </c>
      <c r="D177" s="884" t="s">
        <v>6853</v>
      </c>
      <c r="E177" s="905">
        <v>41248</v>
      </c>
    </row>
    <row r="178" spans="1:5" ht="15.75">
      <c r="A178" s="904" t="s">
        <v>104</v>
      </c>
      <c r="B178" s="879" t="s">
        <v>5844</v>
      </c>
      <c r="C178" s="884">
        <v>60</v>
      </c>
      <c r="D178" s="884" t="s">
        <v>6853</v>
      </c>
      <c r="E178" s="905">
        <v>41248</v>
      </c>
    </row>
    <row r="179" spans="1:5" ht="15.75">
      <c r="A179" s="904" t="s">
        <v>143</v>
      </c>
      <c r="B179" s="884" t="s">
        <v>5763</v>
      </c>
      <c r="C179" s="884">
        <v>7</v>
      </c>
      <c r="D179" s="884" t="s">
        <v>6853</v>
      </c>
      <c r="E179" s="905">
        <v>41248</v>
      </c>
    </row>
    <row r="180" spans="1:5" ht="15.75">
      <c r="A180" s="904" t="s">
        <v>8</v>
      </c>
      <c r="B180" s="908" t="s">
        <v>6529</v>
      </c>
      <c r="C180" s="884">
        <v>2</v>
      </c>
      <c r="D180" s="884" t="s">
        <v>6853</v>
      </c>
      <c r="E180" s="905">
        <v>41248</v>
      </c>
    </row>
    <row r="181" spans="1:5" ht="15.75">
      <c r="A181" s="904" t="s">
        <v>101</v>
      </c>
      <c r="B181" s="874" t="s">
        <v>6252</v>
      </c>
      <c r="C181" s="884">
        <v>2</v>
      </c>
      <c r="D181" s="884" t="s">
        <v>6853</v>
      </c>
      <c r="E181" s="905">
        <v>41248</v>
      </c>
    </row>
    <row r="182" spans="1:5" ht="15.75">
      <c r="A182" s="904" t="s">
        <v>101</v>
      </c>
      <c r="B182" s="908" t="s">
        <v>6532</v>
      </c>
      <c r="C182" s="884">
        <v>1</v>
      </c>
      <c r="D182" s="884" t="s">
        <v>6853</v>
      </c>
      <c r="E182" s="905">
        <v>41248</v>
      </c>
    </row>
    <row r="183" spans="1:5" ht="15.75">
      <c r="A183" s="904" t="s">
        <v>101</v>
      </c>
      <c r="B183" s="884" t="s">
        <v>6253</v>
      </c>
      <c r="C183" s="884">
        <v>13</v>
      </c>
      <c r="D183" s="884" t="s">
        <v>6853</v>
      </c>
      <c r="E183" s="905">
        <v>41248</v>
      </c>
    </row>
    <row r="184" spans="1:5" ht="15.75">
      <c r="A184" s="904" t="s">
        <v>101</v>
      </c>
      <c r="B184" s="908" t="s">
        <v>6533</v>
      </c>
      <c r="C184" s="884">
        <v>3</v>
      </c>
      <c r="D184" s="884" t="s">
        <v>6853</v>
      </c>
      <c r="E184" s="905">
        <v>41248</v>
      </c>
    </row>
    <row r="185" spans="1:5" ht="15.75">
      <c r="A185" s="904" t="s">
        <v>161</v>
      </c>
      <c r="B185" s="874" t="s">
        <v>5831</v>
      </c>
      <c r="C185" s="884">
        <v>4</v>
      </c>
      <c r="D185" s="884" t="s">
        <v>6853</v>
      </c>
      <c r="E185" s="905">
        <v>41248</v>
      </c>
    </row>
    <row r="186" spans="1:5" ht="15.75">
      <c r="A186" s="904" t="s">
        <v>161</v>
      </c>
      <c r="B186" s="874" t="s">
        <v>5831</v>
      </c>
      <c r="C186" s="884">
        <v>16</v>
      </c>
      <c r="D186" s="884" t="s">
        <v>6853</v>
      </c>
      <c r="E186" s="905">
        <v>41248</v>
      </c>
    </row>
    <row r="187" spans="1:5" ht="15.75">
      <c r="A187" s="904" t="s">
        <v>106</v>
      </c>
      <c r="B187" s="908" t="s">
        <v>6473</v>
      </c>
      <c r="C187" s="884">
        <v>1</v>
      </c>
      <c r="D187" s="884" t="s">
        <v>6853</v>
      </c>
      <c r="E187" s="905">
        <v>41248</v>
      </c>
    </row>
    <row r="188" spans="1:5" ht="15.75">
      <c r="A188" s="904" t="s">
        <v>106</v>
      </c>
      <c r="B188" s="908" t="s">
        <v>6538</v>
      </c>
      <c r="C188" s="884">
        <v>4</v>
      </c>
      <c r="D188" s="884" t="s">
        <v>6853</v>
      </c>
      <c r="E188" s="905">
        <v>41248</v>
      </c>
    </row>
    <row r="189" spans="1:5" ht="15.75">
      <c r="A189" s="904" t="s">
        <v>106</v>
      </c>
      <c r="B189" s="908" t="s">
        <v>6539</v>
      </c>
      <c r="C189" s="884">
        <v>6</v>
      </c>
      <c r="D189" s="884" t="s">
        <v>6853</v>
      </c>
      <c r="E189" s="905">
        <v>41248</v>
      </c>
    </row>
    <row r="190" spans="1:5" ht="15.75">
      <c r="A190" s="904" t="s">
        <v>97</v>
      </c>
      <c r="B190" s="822" t="s">
        <v>5833</v>
      </c>
      <c r="C190" s="884">
        <v>3</v>
      </c>
      <c r="D190" s="884" t="s">
        <v>6853</v>
      </c>
      <c r="E190" s="905">
        <v>41248</v>
      </c>
    </row>
    <row r="191" spans="1:5" ht="15.75">
      <c r="A191" s="904" t="s">
        <v>267</v>
      </c>
      <c r="B191" s="908" t="s">
        <v>6477</v>
      </c>
      <c r="C191" s="884">
        <v>1</v>
      </c>
      <c r="D191" s="884" t="s">
        <v>6853</v>
      </c>
      <c r="E191" s="905">
        <v>41249</v>
      </c>
    </row>
    <row r="192" spans="1:5" ht="15.75">
      <c r="A192" s="904" t="s">
        <v>89</v>
      </c>
      <c r="B192" s="873" t="s">
        <v>5859</v>
      </c>
      <c r="C192" s="884">
        <v>1</v>
      </c>
      <c r="D192" s="884" t="s">
        <v>6853</v>
      </c>
      <c r="E192" s="905">
        <v>41249</v>
      </c>
    </row>
    <row r="193" spans="1:5" ht="15.75">
      <c r="A193" s="904" t="s">
        <v>124</v>
      </c>
      <c r="B193" s="817" t="s">
        <v>5839</v>
      </c>
      <c r="C193" s="884">
        <v>1</v>
      </c>
      <c r="D193" s="884" t="s">
        <v>6853</v>
      </c>
      <c r="E193" s="905">
        <v>41249</v>
      </c>
    </row>
    <row r="194" spans="1:5" ht="15.75">
      <c r="A194" s="904" t="s">
        <v>10</v>
      </c>
      <c r="B194" s="818" t="s">
        <v>5784</v>
      </c>
      <c r="C194" s="884">
        <v>2</v>
      </c>
      <c r="D194" s="884" t="s">
        <v>6853</v>
      </c>
      <c r="E194" s="905">
        <v>41249</v>
      </c>
    </row>
    <row r="195" spans="1:5" ht="15.75">
      <c r="A195" s="904" t="s">
        <v>1029</v>
      </c>
      <c r="B195" s="908" t="s">
        <v>6507</v>
      </c>
      <c r="C195" s="884">
        <v>1</v>
      </c>
      <c r="D195" s="884" t="s">
        <v>6853</v>
      </c>
      <c r="E195" s="905">
        <v>41249</v>
      </c>
    </row>
    <row r="196" spans="1:5" ht="15.75">
      <c r="A196" s="904" t="s">
        <v>1029</v>
      </c>
      <c r="B196" s="908" t="s">
        <v>6508</v>
      </c>
      <c r="C196" s="884">
        <v>8</v>
      </c>
      <c r="D196" s="884" t="s">
        <v>6853</v>
      </c>
      <c r="E196" s="905">
        <v>41249</v>
      </c>
    </row>
    <row r="197" spans="1:5" ht="15.75">
      <c r="A197" s="904" t="s">
        <v>1029</v>
      </c>
      <c r="B197" s="908" t="s">
        <v>6392</v>
      </c>
      <c r="C197" s="884">
        <v>1</v>
      </c>
      <c r="D197" s="884" t="s">
        <v>6853</v>
      </c>
      <c r="E197" s="905">
        <v>41249</v>
      </c>
    </row>
    <row r="198" spans="1:5" ht="15.75">
      <c r="A198" s="904" t="s">
        <v>122</v>
      </c>
      <c r="B198" s="908" t="s">
        <v>6510</v>
      </c>
      <c r="C198" s="884">
        <v>5</v>
      </c>
      <c r="D198" s="884" t="s">
        <v>6853</v>
      </c>
      <c r="E198" s="905">
        <v>41249</v>
      </c>
    </row>
    <row r="199" spans="1:5" ht="15.75">
      <c r="A199" s="904" t="s">
        <v>122</v>
      </c>
      <c r="B199" s="908" t="s">
        <v>6479</v>
      </c>
      <c r="C199" s="884">
        <v>1</v>
      </c>
      <c r="D199" s="884" t="s">
        <v>6853</v>
      </c>
      <c r="E199" s="905">
        <v>41249</v>
      </c>
    </row>
    <row r="200" spans="1:5" ht="15.75">
      <c r="A200" s="904" t="s">
        <v>401</v>
      </c>
      <c r="B200" s="903" t="s">
        <v>6511</v>
      </c>
      <c r="C200" s="884">
        <v>2</v>
      </c>
      <c r="D200" s="884" t="s">
        <v>6853</v>
      </c>
      <c r="E200" s="905">
        <v>41249</v>
      </c>
    </row>
    <row r="201" spans="1:5" ht="15.75">
      <c r="A201" s="904" t="s">
        <v>2522</v>
      </c>
      <c r="B201" s="908" t="s">
        <v>6516</v>
      </c>
      <c r="C201" s="884">
        <v>2</v>
      </c>
      <c r="D201" s="884" t="s">
        <v>6853</v>
      </c>
      <c r="E201" s="905">
        <v>41249</v>
      </c>
    </row>
    <row r="202" spans="1:5" ht="15.75">
      <c r="A202" s="904" t="s">
        <v>2522</v>
      </c>
      <c r="B202" s="908" t="s">
        <v>6517</v>
      </c>
      <c r="C202" s="884">
        <v>6</v>
      </c>
      <c r="D202" s="884" t="s">
        <v>6853</v>
      </c>
      <c r="E202" s="905">
        <v>41249</v>
      </c>
    </row>
    <row r="203" spans="1:5" ht="15.75">
      <c r="A203" s="904" t="s">
        <v>95</v>
      </c>
      <c r="B203" s="904" t="s">
        <v>5853</v>
      </c>
      <c r="C203" s="884">
        <v>27</v>
      </c>
      <c r="D203" s="884" t="s">
        <v>6853</v>
      </c>
      <c r="E203" s="905">
        <v>41249</v>
      </c>
    </row>
    <row r="204" spans="1:5" ht="15.75">
      <c r="A204" s="904" t="s">
        <v>95</v>
      </c>
      <c r="B204" s="879" t="s">
        <v>5854</v>
      </c>
      <c r="C204" s="884">
        <v>1</v>
      </c>
      <c r="D204" s="884" t="s">
        <v>6853</v>
      </c>
      <c r="E204" s="905">
        <v>41249</v>
      </c>
    </row>
    <row r="205" spans="1:5" ht="15.75">
      <c r="A205" s="904" t="s">
        <v>95</v>
      </c>
      <c r="B205" s="908" t="s">
        <v>6518</v>
      </c>
      <c r="C205" s="884">
        <v>11</v>
      </c>
      <c r="D205" s="884" t="s">
        <v>6853</v>
      </c>
      <c r="E205" s="905">
        <v>41249</v>
      </c>
    </row>
    <row r="206" spans="1:5" ht="15.75">
      <c r="A206" s="904" t="s">
        <v>95</v>
      </c>
      <c r="B206" s="908" t="s">
        <v>5868</v>
      </c>
      <c r="C206" s="884">
        <v>4</v>
      </c>
      <c r="D206" s="884" t="s">
        <v>6853</v>
      </c>
      <c r="E206" s="905">
        <v>41249</v>
      </c>
    </row>
    <row r="207" spans="1:5" ht="15.75">
      <c r="A207" s="904" t="s">
        <v>104</v>
      </c>
      <c r="B207" s="908" t="s">
        <v>6521</v>
      </c>
      <c r="C207" s="884">
        <v>1</v>
      </c>
      <c r="D207" s="884" t="s">
        <v>6853</v>
      </c>
      <c r="E207" s="905">
        <v>41249</v>
      </c>
    </row>
    <row r="208" spans="1:5" ht="15.75">
      <c r="A208" s="904" t="s">
        <v>104</v>
      </c>
      <c r="B208" s="821" t="s">
        <v>5826</v>
      </c>
      <c r="C208" s="884">
        <v>3</v>
      </c>
      <c r="D208" s="884" t="s">
        <v>6853</v>
      </c>
      <c r="E208" s="905">
        <v>41249</v>
      </c>
    </row>
    <row r="209" spans="1:5" ht="15.75">
      <c r="A209" s="904" t="s">
        <v>104</v>
      </c>
      <c r="B209" s="879" t="s">
        <v>5844</v>
      </c>
      <c r="C209" s="884">
        <v>34</v>
      </c>
      <c r="D209" s="884" t="s">
        <v>6853</v>
      </c>
      <c r="E209" s="905">
        <v>41249</v>
      </c>
    </row>
    <row r="210" spans="1:5" ht="15.75">
      <c r="A210" s="904" t="s">
        <v>13</v>
      </c>
      <c r="B210" s="908" t="s">
        <v>5754</v>
      </c>
      <c r="C210" s="884">
        <v>1</v>
      </c>
      <c r="D210" s="884" t="s">
        <v>6853</v>
      </c>
      <c r="E210" s="905">
        <v>41249</v>
      </c>
    </row>
    <row r="211" spans="1:5" ht="15.75">
      <c r="A211" s="904" t="s">
        <v>8</v>
      </c>
      <c r="B211" s="908" t="s">
        <v>6529</v>
      </c>
      <c r="C211" s="884">
        <v>2</v>
      </c>
      <c r="D211" s="884" t="s">
        <v>6853</v>
      </c>
      <c r="E211" s="905">
        <v>41249</v>
      </c>
    </row>
    <row r="212" spans="1:5" ht="15.75">
      <c r="A212" s="904" t="s">
        <v>101</v>
      </c>
      <c r="B212" s="908" t="s">
        <v>6534</v>
      </c>
      <c r="C212" s="884">
        <v>1</v>
      </c>
      <c r="D212" s="884" t="s">
        <v>6853</v>
      </c>
      <c r="E212" s="905">
        <v>41249</v>
      </c>
    </row>
    <row r="213" spans="1:5" ht="15.75">
      <c r="A213" s="904" t="s">
        <v>101</v>
      </c>
      <c r="B213" s="884" t="s">
        <v>6253</v>
      </c>
      <c r="C213" s="884">
        <v>5</v>
      </c>
      <c r="D213" s="884" t="s">
        <v>6853</v>
      </c>
      <c r="E213" s="905">
        <v>41249</v>
      </c>
    </row>
    <row r="214" spans="1:5" ht="15.75">
      <c r="A214" s="904" t="s">
        <v>101</v>
      </c>
      <c r="B214" s="908" t="s">
        <v>6535</v>
      </c>
      <c r="C214" s="884">
        <v>2</v>
      </c>
      <c r="D214" s="884" t="s">
        <v>6853</v>
      </c>
      <c r="E214" s="905">
        <v>41249</v>
      </c>
    </row>
    <row r="215" spans="1:5" ht="15.75">
      <c r="A215" s="904" t="s">
        <v>161</v>
      </c>
      <c r="B215" s="874" t="s">
        <v>5831</v>
      </c>
      <c r="C215" s="884">
        <v>1</v>
      </c>
      <c r="D215" s="884" t="s">
        <v>6853</v>
      </c>
      <c r="E215" s="905">
        <v>41249</v>
      </c>
    </row>
    <row r="216" spans="1:5" ht="15.75">
      <c r="A216" s="904" t="s">
        <v>106</v>
      </c>
      <c r="B216" s="908" t="s">
        <v>6537</v>
      </c>
      <c r="C216" s="884">
        <v>2</v>
      </c>
      <c r="D216" s="884" t="s">
        <v>6853</v>
      </c>
      <c r="E216" s="905">
        <v>41249</v>
      </c>
    </row>
    <row r="217" spans="1:5" ht="15.75">
      <c r="A217" s="904" t="s">
        <v>123</v>
      </c>
      <c r="B217" s="908" t="s">
        <v>6237</v>
      </c>
      <c r="C217" s="884">
        <v>1</v>
      </c>
      <c r="D217" s="884" t="s">
        <v>6853</v>
      </c>
      <c r="E217" s="905">
        <v>41249</v>
      </c>
    </row>
    <row r="218" spans="1:5" ht="15.75">
      <c r="A218" s="904" t="s">
        <v>97</v>
      </c>
      <c r="B218" s="822" t="s">
        <v>5833</v>
      </c>
      <c r="C218" s="884">
        <v>2</v>
      </c>
      <c r="D218" s="884" t="s">
        <v>6853</v>
      </c>
      <c r="E218" s="905">
        <v>41249</v>
      </c>
    </row>
    <row r="219" spans="1:5" ht="15.75">
      <c r="A219" s="904" t="s">
        <v>10</v>
      </c>
      <c r="B219" s="908" t="s">
        <v>6506</v>
      </c>
      <c r="C219" s="884">
        <v>6</v>
      </c>
      <c r="D219" s="884" t="s">
        <v>6854</v>
      </c>
      <c r="E219" s="905">
        <v>41253</v>
      </c>
    </row>
    <row r="220" spans="1:5" ht="15.75">
      <c r="A220" s="904" t="s">
        <v>10</v>
      </c>
      <c r="B220" s="817" t="s">
        <v>6503</v>
      </c>
      <c r="C220" s="884">
        <v>4</v>
      </c>
      <c r="D220" s="884" t="s">
        <v>6854</v>
      </c>
      <c r="E220" s="905">
        <v>41253</v>
      </c>
    </row>
    <row r="221" spans="1:5" ht="15.75">
      <c r="A221" s="904" t="s">
        <v>10</v>
      </c>
      <c r="B221" s="908" t="s">
        <v>6448</v>
      </c>
      <c r="C221" s="884">
        <v>3</v>
      </c>
      <c r="D221" s="884" t="s">
        <v>6854</v>
      </c>
      <c r="E221" s="905">
        <v>41253</v>
      </c>
    </row>
    <row r="222" spans="1:5" ht="15.75">
      <c r="A222" s="904" t="s">
        <v>10</v>
      </c>
      <c r="B222" s="908" t="s">
        <v>6504</v>
      </c>
      <c r="C222" s="884">
        <v>1</v>
      </c>
      <c r="D222" s="884" t="s">
        <v>6854</v>
      </c>
      <c r="E222" s="905">
        <v>41253</v>
      </c>
    </row>
    <row r="223" spans="1:5" ht="15.75">
      <c r="A223" s="904" t="s">
        <v>10</v>
      </c>
      <c r="B223" s="908" t="s">
        <v>6505</v>
      </c>
      <c r="C223" s="884">
        <v>1</v>
      </c>
      <c r="D223" s="884" t="s">
        <v>6854</v>
      </c>
      <c r="E223" s="905">
        <v>41253</v>
      </c>
    </row>
    <row r="224" spans="1:5" ht="15.75">
      <c r="A224" s="904" t="s">
        <v>1029</v>
      </c>
      <c r="B224" s="908" t="s">
        <v>6412</v>
      </c>
      <c r="C224" s="884">
        <v>4</v>
      </c>
      <c r="D224" s="884" t="s">
        <v>6854</v>
      </c>
      <c r="E224" s="905">
        <v>41253</v>
      </c>
    </row>
    <row r="225" spans="1:5" ht="15.75">
      <c r="A225" s="904" t="s">
        <v>147</v>
      </c>
      <c r="B225" s="820" t="s">
        <v>5790</v>
      </c>
      <c r="C225" s="884">
        <v>11</v>
      </c>
      <c r="D225" s="884" t="s">
        <v>6854</v>
      </c>
      <c r="E225" s="905">
        <v>41253</v>
      </c>
    </row>
    <row r="226" spans="1:5" ht="15.75">
      <c r="A226" s="904" t="s">
        <v>147</v>
      </c>
      <c r="B226" s="908" t="s">
        <v>6509</v>
      </c>
      <c r="C226" s="884">
        <v>2</v>
      </c>
      <c r="D226" s="884" t="s">
        <v>6854</v>
      </c>
      <c r="E226" s="905">
        <v>41253</v>
      </c>
    </row>
    <row r="227" spans="1:5" ht="15.75">
      <c r="A227" s="904" t="s">
        <v>147</v>
      </c>
      <c r="B227" s="904" t="s">
        <v>5860</v>
      </c>
      <c r="C227" s="884">
        <v>9</v>
      </c>
      <c r="D227" s="884" t="s">
        <v>6854</v>
      </c>
      <c r="E227" s="905">
        <v>41253</v>
      </c>
    </row>
    <row r="228" spans="1:5" ht="15.75">
      <c r="A228" s="904" t="s">
        <v>147</v>
      </c>
      <c r="B228" s="908" t="s">
        <v>6453</v>
      </c>
      <c r="C228" s="884">
        <v>1</v>
      </c>
      <c r="D228" s="884" t="s">
        <v>6854</v>
      </c>
      <c r="E228" s="905">
        <v>41253</v>
      </c>
    </row>
    <row r="229" spans="1:5" ht="15.75">
      <c r="A229" s="904" t="s">
        <v>401</v>
      </c>
      <c r="B229" s="874" t="s">
        <v>5821</v>
      </c>
      <c r="C229" s="884">
        <v>3</v>
      </c>
      <c r="D229" s="884" t="s">
        <v>6854</v>
      </c>
      <c r="E229" s="905">
        <v>41253</v>
      </c>
    </row>
    <row r="230" spans="1:5" ht="15.75">
      <c r="A230" s="904" t="s">
        <v>2522</v>
      </c>
      <c r="B230" s="908" t="s">
        <v>6516</v>
      </c>
      <c r="C230" s="884">
        <v>1</v>
      </c>
      <c r="D230" s="884" t="s">
        <v>6854</v>
      </c>
      <c r="E230" s="905">
        <v>41253</v>
      </c>
    </row>
    <row r="231" spans="1:5" ht="15.75">
      <c r="A231" s="904" t="s">
        <v>2522</v>
      </c>
      <c r="B231" s="908" t="s">
        <v>6517</v>
      </c>
      <c r="C231" s="884">
        <v>2</v>
      </c>
      <c r="D231" s="884" t="s">
        <v>6854</v>
      </c>
      <c r="E231" s="905">
        <v>41253</v>
      </c>
    </row>
    <row r="232" spans="1:5" ht="15.75">
      <c r="A232" s="904" t="s">
        <v>95</v>
      </c>
      <c r="B232" s="904" t="s">
        <v>5853</v>
      </c>
      <c r="C232" s="884">
        <v>1</v>
      </c>
      <c r="D232" s="884" t="s">
        <v>6854</v>
      </c>
      <c r="E232" s="905">
        <v>41253</v>
      </c>
    </row>
    <row r="233" spans="1:5" ht="15.75">
      <c r="A233" s="904" t="s">
        <v>95</v>
      </c>
      <c r="B233" s="879" t="s">
        <v>5854</v>
      </c>
      <c r="C233" s="884">
        <v>36</v>
      </c>
      <c r="D233" s="884" t="s">
        <v>6854</v>
      </c>
      <c r="E233" s="905">
        <v>41253</v>
      </c>
    </row>
    <row r="234" spans="1:5" ht="15.75">
      <c r="A234" s="904" t="s">
        <v>95</v>
      </c>
      <c r="B234" s="908" t="s">
        <v>6518</v>
      </c>
      <c r="C234" s="884">
        <v>6</v>
      </c>
      <c r="D234" s="884" t="s">
        <v>6854</v>
      </c>
      <c r="E234" s="905">
        <v>41253</v>
      </c>
    </row>
    <row r="235" spans="1:5" ht="15.75">
      <c r="A235" s="904" t="s">
        <v>95</v>
      </c>
      <c r="B235" s="908" t="s">
        <v>5868</v>
      </c>
      <c r="C235" s="884">
        <v>30</v>
      </c>
      <c r="D235" s="884" t="s">
        <v>6854</v>
      </c>
      <c r="E235" s="905">
        <v>41253</v>
      </c>
    </row>
    <row r="236" spans="1:5" ht="15.75">
      <c r="A236" s="904" t="s">
        <v>1747</v>
      </c>
      <c r="B236" s="820" t="s">
        <v>6522</v>
      </c>
      <c r="C236" s="884">
        <v>2</v>
      </c>
      <c r="D236" s="884" t="s">
        <v>6854</v>
      </c>
      <c r="E236" s="905">
        <v>41253</v>
      </c>
    </row>
    <row r="237" spans="1:5" ht="15.75">
      <c r="A237" s="904" t="s">
        <v>101</v>
      </c>
      <c r="B237" s="884" t="s">
        <v>6253</v>
      </c>
      <c r="C237" s="884">
        <v>1</v>
      </c>
      <c r="D237" s="884" t="s">
        <v>6854</v>
      </c>
      <c r="E237" s="905">
        <v>41253</v>
      </c>
    </row>
    <row r="238" spans="1:5" ht="15.75">
      <c r="A238" s="904" t="s">
        <v>101</v>
      </c>
      <c r="B238" s="908" t="s">
        <v>6535</v>
      </c>
      <c r="C238" s="884">
        <v>1</v>
      </c>
      <c r="D238" s="884" t="s">
        <v>6854</v>
      </c>
      <c r="E238" s="905">
        <v>41253</v>
      </c>
    </row>
    <row r="239" spans="1:5" ht="15.75">
      <c r="A239" s="904" t="s">
        <v>158</v>
      </c>
      <c r="B239" s="908" t="s">
        <v>6496</v>
      </c>
      <c r="C239" s="884">
        <v>1</v>
      </c>
      <c r="D239" s="884" t="s">
        <v>6854</v>
      </c>
      <c r="E239" s="905">
        <v>41253</v>
      </c>
    </row>
    <row r="240" spans="1:5" ht="15.75">
      <c r="A240" s="904" t="s">
        <v>106</v>
      </c>
      <c r="B240" s="908" t="s">
        <v>6537</v>
      </c>
      <c r="C240" s="884">
        <v>2</v>
      </c>
      <c r="D240" s="884" t="s">
        <v>6854</v>
      </c>
      <c r="E240" s="905">
        <v>41253</v>
      </c>
    </row>
    <row r="241" spans="1:5" ht="15.75">
      <c r="A241" s="904" t="s">
        <v>97</v>
      </c>
      <c r="B241" s="821" t="s">
        <v>5832</v>
      </c>
      <c r="C241" s="884">
        <v>24</v>
      </c>
      <c r="D241" s="884" t="s">
        <v>6854</v>
      </c>
      <c r="E241" s="905">
        <v>41253</v>
      </c>
    </row>
    <row r="242" spans="1:5" ht="15.75">
      <c r="A242" s="904" t="s">
        <v>97</v>
      </c>
      <c r="B242" s="885" t="s">
        <v>5816</v>
      </c>
      <c r="C242" s="884">
        <v>6</v>
      </c>
      <c r="D242" s="884" t="s">
        <v>6854</v>
      </c>
      <c r="E242" s="905">
        <v>41253</v>
      </c>
    </row>
    <row r="243" spans="1:5" ht="15.75">
      <c r="A243" s="904" t="s">
        <v>97</v>
      </c>
      <c r="B243" s="822" t="s">
        <v>5833</v>
      </c>
      <c r="C243" s="884">
        <v>42</v>
      </c>
      <c r="D243" s="884" t="s">
        <v>6854</v>
      </c>
      <c r="E243" s="905">
        <v>41253</v>
      </c>
    </row>
    <row r="244" spans="1:5" ht="15.75">
      <c r="A244" s="904" t="s">
        <v>9</v>
      </c>
      <c r="B244" s="908" t="s">
        <v>5866</v>
      </c>
      <c r="C244" s="884">
        <v>1</v>
      </c>
      <c r="D244" s="884" t="s">
        <v>6854</v>
      </c>
      <c r="E244" s="905">
        <v>41282</v>
      </c>
    </row>
    <row r="245" spans="1:5" ht="15.75">
      <c r="A245" s="904" t="s">
        <v>2068</v>
      </c>
      <c r="B245" s="884" t="s">
        <v>6248</v>
      </c>
      <c r="C245" s="884">
        <v>4</v>
      </c>
      <c r="D245" s="884" t="s">
        <v>6854</v>
      </c>
      <c r="E245" s="905">
        <v>41282</v>
      </c>
    </row>
    <row r="246" spans="1:5" ht="15.75">
      <c r="A246" s="904" t="s">
        <v>2522</v>
      </c>
      <c r="B246" s="908" t="s">
        <v>6515</v>
      </c>
      <c r="C246" s="884">
        <v>5</v>
      </c>
      <c r="D246" s="884" t="s">
        <v>6854</v>
      </c>
      <c r="E246" s="905">
        <v>41282</v>
      </c>
    </row>
    <row r="247" spans="1:5" ht="15.75">
      <c r="A247" s="904" t="s">
        <v>95</v>
      </c>
      <c r="B247" s="904" t="s">
        <v>5853</v>
      </c>
      <c r="C247" s="884">
        <v>1</v>
      </c>
      <c r="D247" s="884" t="s">
        <v>6854</v>
      </c>
      <c r="E247" s="905">
        <v>41282</v>
      </c>
    </row>
    <row r="248" spans="1:5" ht="15.75">
      <c r="A248" s="904" t="s">
        <v>95</v>
      </c>
      <c r="B248" s="908" t="s">
        <v>6518</v>
      </c>
      <c r="C248" s="884">
        <v>1</v>
      </c>
      <c r="D248" s="884" t="s">
        <v>6854</v>
      </c>
      <c r="E248" s="905">
        <v>41282</v>
      </c>
    </row>
    <row r="249" spans="1:5" ht="15.75">
      <c r="A249" s="904" t="s">
        <v>95</v>
      </c>
      <c r="B249" s="908" t="s">
        <v>5868</v>
      </c>
      <c r="C249" s="884">
        <v>8</v>
      </c>
      <c r="D249" s="884" t="s">
        <v>6854</v>
      </c>
      <c r="E249" s="905">
        <v>41282</v>
      </c>
    </row>
    <row r="250" spans="1:5" ht="15.75">
      <c r="A250" s="904" t="s">
        <v>95</v>
      </c>
      <c r="B250" s="908" t="s">
        <v>2145</v>
      </c>
      <c r="C250" s="884">
        <v>1</v>
      </c>
      <c r="D250" s="884" t="s">
        <v>6854</v>
      </c>
      <c r="E250" s="905">
        <v>41282</v>
      </c>
    </row>
    <row r="251" spans="1:5" ht="15.75">
      <c r="A251" s="904" t="s">
        <v>95</v>
      </c>
      <c r="B251" s="874" t="s">
        <v>5825</v>
      </c>
      <c r="C251" s="884">
        <v>9</v>
      </c>
      <c r="D251" s="884" t="s">
        <v>6854</v>
      </c>
      <c r="E251" s="905">
        <v>41282</v>
      </c>
    </row>
    <row r="252" spans="1:5" ht="15.75">
      <c r="A252" s="904" t="s">
        <v>104</v>
      </c>
      <c r="B252" s="879" t="s">
        <v>5844</v>
      </c>
      <c r="C252" s="884">
        <v>2</v>
      </c>
      <c r="D252" s="884" t="s">
        <v>6854</v>
      </c>
      <c r="E252" s="905">
        <v>41282</v>
      </c>
    </row>
    <row r="253" spans="1:5" ht="15.75">
      <c r="A253" s="904" t="s">
        <v>1747</v>
      </c>
      <c r="B253" s="820" t="s">
        <v>6522</v>
      </c>
      <c r="C253" s="884">
        <v>5</v>
      </c>
      <c r="D253" s="884" t="s">
        <v>6854</v>
      </c>
      <c r="E253" s="905">
        <v>41282</v>
      </c>
    </row>
    <row r="254" spans="1:5" ht="15.75">
      <c r="A254" s="904" t="s">
        <v>143</v>
      </c>
      <c r="B254" s="908" t="s">
        <v>6525</v>
      </c>
      <c r="C254" s="884">
        <v>4</v>
      </c>
      <c r="D254" s="884" t="s">
        <v>6854</v>
      </c>
      <c r="E254" s="905">
        <v>41282</v>
      </c>
    </row>
    <row r="255" spans="1:5" ht="15.75">
      <c r="A255" s="904" t="s">
        <v>101</v>
      </c>
      <c r="B255" s="884" t="s">
        <v>6253</v>
      </c>
      <c r="C255" s="884">
        <v>1</v>
      </c>
      <c r="D255" s="884" t="s">
        <v>6854</v>
      </c>
      <c r="E255" s="905">
        <v>41282</v>
      </c>
    </row>
    <row r="256" spans="1:5" ht="15.75">
      <c r="A256" s="904" t="s">
        <v>97</v>
      </c>
      <c r="B256" s="821" t="s">
        <v>5832</v>
      </c>
      <c r="C256" s="884">
        <v>4</v>
      </c>
      <c r="D256" s="884" t="s">
        <v>6854</v>
      </c>
      <c r="E256" s="905">
        <v>41282</v>
      </c>
    </row>
    <row r="257" spans="1:5" ht="15.75">
      <c r="A257" s="904" t="s">
        <v>97</v>
      </c>
      <c r="B257" s="822" t="s">
        <v>5833</v>
      </c>
      <c r="C257" s="884">
        <v>8</v>
      </c>
      <c r="D257" s="884" t="s">
        <v>6854</v>
      </c>
      <c r="E257" s="905">
        <v>41282</v>
      </c>
    </row>
    <row r="258" spans="1:5" ht="15.75">
      <c r="A258" s="904" t="s">
        <v>401</v>
      </c>
      <c r="B258" s="903" t="s">
        <v>6511</v>
      </c>
      <c r="C258" s="884">
        <v>1</v>
      </c>
      <c r="D258" s="884" t="s">
        <v>6854</v>
      </c>
      <c r="E258" s="905">
        <v>41283</v>
      </c>
    </row>
    <row r="259" spans="1:5" ht="15.75">
      <c r="A259" s="904" t="s">
        <v>401</v>
      </c>
      <c r="B259" s="820" t="s">
        <v>6513</v>
      </c>
      <c r="C259" s="884">
        <v>1</v>
      </c>
      <c r="D259" s="884" t="s">
        <v>6854</v>
      </c>
      <c r="E259" s="905">
        <v>41283</v>
      </c>
    </row>
    <row r="260" spans="1:5" ht="15.75">
      <c r="A260" s="904" t="s">
        <v>166</v>
      </c>
      <c r="B260" s="820" t="s">
        <v>6254</v>
      </c>
      <c r="C260" s="884">
        <v>19</v>
      </c>
      <c r="D260" s="884" t="s">
        <v>6854</v>
      </c>
      <c r="E260" s="905">
        <v>41283</v>
      </c>
    </row>
    <row r="261" spans="1:5" ht="15.75">
      <c r="A261" s="904" t="s">
        <v>97</v>
      </c>
      <c r="B261" s="821" t="s">
        <v>5832</v>
      </c>
      <c r="C261" s="884">
        <v>1</v>
      </c>
      <c r="D261" s="884" t="s">
        <v>6854</v>
      </c>
      <c r="E261" s="905">
        <v>41283</v>
      </c>
    </row>
    <row r="262" spans="1:5" ht="15.75">
      <c r="A262" s="904" t="s">
        <v>147</v>
      </c>
      <c r="B262" s="820" t="s">
        <v>5790</v>
      </c>
      <c r="C262" s="884">
        <v>1</v>
      </c>
      <c r="D262" s="884" t="s">
        <v>6852</v>
      </c>
      <c r="E262" s="905">
        <v>41284</v>
      </c>
    </row>
    <row r="263" spans="1:5" ht="15.75">
      <c r="A263" s="904" t="s">
        <v>166</v>
      </c>
      <c r="B263" s="820" t="s">
        <v>6254</v>
      </c>
      <c r="C263" s="884">
        <v>22</v>
      </c>
      <c r="D263" s="884" t="s">
        <v>6852</v>
      </c>
      <c r="E263" s="905">
        <v>41284</v>
      </c>
    </row>
    <row r="264" spans="1:5" ht="15.75">
      <c r="A264" s="904" t="s">
        <v>147</v>
      </c>
      <c r="B264" s="820" t="s">
        <v>5790</v>
      </c>
      <c r="C264" s="884">
        <v>5</v>
      </c>
      <c r="D264" s="884" t="s">
        <v>6852</v>
      </c>
      <c r="E264" s="905">
        <v>41290</v>
      </c>
    </row>
    <row r="265" spans="1:5" ht="15.75">
      <c r="A265" s="904" t="s">
        <v>401</v>
      </c>
      <c r="B265" s="874" t="s">
        <v>5821</v>
      </c>
      <c r="C265" s="884">
        <v>1</v>
      </c>
      <c r="D265" s="884" t="s">
        <v>6852</v>
      </c>
      <c r="E265" s="905">
        <v>41290</v>
      </c>
    </row>
    <row r="266" spans="1:5" ht="15.75">
      <c r="A266" s="904" t="s">
        <v>95</v>
      </c>
      <c r="B266" s="904" t="s">
        <v>5853</v>
      </c>
      <c r="C266" s="884">
        <v>8</v>
      </c>
      <c r="D266" s="884" t="s">
        <v>6852</v>
      </c>
      <c r="E266" s="905">
        <v>41290</v>
      </c>
    </row>
    <row r="267" spans="1:5" ht="15.75">
      <c r="A267" s="904" t="s">
        <v>95</v>
      </c>
      <c r="B267" s="879" t="s">
        <v>5854</v>
      </c>
      <c r="C267" s="884">
        <v>30</v>
      </c>
      <c r="D267" s="884" t="s">
        <v>6852</v>
      </c>
      <c r="E267" s="905">
        <v>41290</v>
      </c>
    </row>
    <row r="268" spans="1:5" ht="15.75">
      <c r="A268" s="904" t="s">
        <v>95</v>
      </c>
      <c r="B268" s="908" t="s">
        <v>5868</v>
      </c>
      <c r="C268" s="884">
        <v>5</v>
      </c>
      <c r="D268" s="884" t="s">
        <v>6852</v>
      </c>
      <c r="E268" s="905">
        <v>41290</v>
      </c>
    </row>
    <row r="269" spans="1:5" ht="15.75">
      <c r="A269" s="904" t="s">
        <v>1747</v>
      </c>
      <c r="B269" s="820" t="s">
        <v>6522</v>
      </c>
      <c r="C269" s="884">
        <v>1</v>
      </c>
      <c r="D269" s="884" t="s">
        <v>6852</v>
      </c>
      <c r="E269" s="905">
        <v>41290</v>
      </c>
    </row>
    <row r="270" spans="1:5" ht="15.75">
      <c r="A270" s="904" t="s">
        <v>97</v>
      </c>
      <c r="B270" s="821" t="s">
        <v>5832</v>
      </c>
      <c r="C270" s="884">
        <v>3</v>
      </c>
      <c r="D270" s="884" t="s">
        <v>6852</v>
      </c>
      <c r="E270" s="905">
        <v>41290</v>
      </c>
    </row>
    <row r="271" spans="1:5" ht="15.75">
      <c r="A271" s="904" t="s">
        <v>97</v>
      </c>
      <c r="B271" s="885" t="s">
        <v>5816</v>
      </c>
      <c r="C271" s="884">
        <v>1</v>
      </c>
      <c r="D271" s="884" t="s">
        <v>6852</v>
      </c>
      <c r="E271" s="905">
        <v>41290</v>
      </c>
    </row>
    <row r="272" spans="1:5" ht="15.75">
      <c r="A272" s="904" t="s">
        <v>97</v>
      </c>
      <c r="B272" s="822" t="s">
        <v>5833</v>
      </c>
      <c r="C272" s="884">
        <v>4</v>
      </c>
      <c r="D272" s="884" t="s">
        <v>6852</v>
      </c>
      <c r="E272" s="905">
        <v>41290</v>
      </c>
    </row>
    <row r="273" spans="1:5" ht="15.75">
      <c r="A273" s="904" t="s">
        <v>147</v>
      </c>
      <c r="B273" s="820" t="s">
        <v>5790</v>
      </c>
      <c r="C273" s="884">
        <v>1</v>
      </c>
      <c r="D273" s="884" t="s">
        <v>6855</v>
      </c>
      <c r="E273" s="905">
        <v>41291</v>
      </c>
    </row>
    <row r="274" spans="1:5" ht="15.75">
      <c r="A274" s="904" t="s">
        <v>401</v>
      </c>
      <c r="B274" s="908" t="s">
        <v>6512</v>
      </c>
      <c r="C274" s="884">
        <v>1</v>
      </c>
      <c r="D274" s="884" t="s">
        <v>6855</v>
      </c>
      <c r="E274" s="905">
        <v>41291</v>
      </c>
    </row>
    <row r="275" spans="1:5" ht="15.75">
      <c r="A275" s="904" t="s">
        <v>166</v>
      </c>
      <c r="B275" s="820" t="s">
        <v>6254</v>
      </c>
      <c r="C275" s="884">
        <v>1</v>
      </c>
      <c r="D275" s="884" t="s">
        <v>6855</v>
      </c>
      <c r="E275" s="905">
        <v>41291</v>
      </c>
    </row>
    <row r="276" spans="1:5" ht="15.75">
      <c r="A276" s="904" t="s">
        <v>95</v>
      </c>
      <c r="B276" s="904" t="s">
        <v>5853</v>
      </c>
      <c r="C276" s="884">
        <v>2</v>
      </c>
      <c r="D276" s="884" t="s">
        <v>6855</v>
      </c>
      <c r="E276" s="905">
        <v>41291</v>
      </c>
    </row>
    <row r="277" spans="1:5" ht="15.75">
      <c r="A277" s="904" t="s">
        <v>95</v>
      </c>
      <c r="B277" s="879" t="s">
        <v>5854</v>
      </c>
      <c r="C277" s="884">
        <v>8</v>
      </c>
      <c r="D277" s="884" t="s">
        <v>6855</v>
      </c>
      <c r="E277" s="905">
        <v>41291</v>
      </c>
    </row>
    <row r="278" spans="1:5" ht="15.75">
      <c r="A278" s="904" t="s">
        <v>95</v>
      </c>
      <c r="B278" s="908" t="s">
        <v>6518</v>
      </c>
      <c r="C278" s="884">
        <v>1</v>
      </c>
      <c r="D278" s="884" t="s">
        <v>6855</v>
      </c>
      <c r="E278" s="905">
        <v>41291</v>
      </c>
    </row>
    <row r="279" spans="1:5" ht="15.75">
      <c r="A279" s="904" t="s">
        <v>95</v>
      </c>
      <c r="B279" s="908" t="s">
        <v>5868</v>
      </c>
      <c r="C279" s="884">
        <v>16</v>
      </c>
      <c r="D279" s="884" t="s">
        <v>6855</v>
      </c>
      <c r="E279" s="905">
        <v>41291</v>
      </c>
    </row>
    <row r="280" spans="1:5" ht="15.75">
      <c r="A280" s="904" t="s">
        <v>95</v>
      </c>
      <c r="B280" s="874" t="s">
        <v>5825</v>
      </c>
      <c r="C280" s="884">
        <v>1</v>
      </c>
      <c r="D280" s="884" t="s">
        <v>6855</v>
      </c>
      <c r="E280" s="905">
        <v>41291</v>
      </c>
    </row>
    <row r="281" spans="1:5" ht="15.75">
      <c r="A281" s="904" t="s">
        <v>8</v>
      </c>
      <c r="B281" s="908" t="s">
        <v>6530</v>
      </c>
      <c r="C281" s="884">
        <v>1</v>
      </c>
      <c r="D281" s="884" t="s">
        <v>6855</v>
      </c>
      <c r="E281" s="905">
        <v>41291</v>
      </c>
    </row>
    <row r="282" spans="1:5" ht="15.75">
      <c r="A282" s="904" t="s">
        <v>97</v>
      </c>
      <c r="B282" s="821" t="s">
        <v>5832</v>
      </c>
      <c r="C282" s="884">
        <v>5</v>
      </c>
      <c r="D282" s="884" t="s">
        <v>6855</v>
      </c>
      <c r="E282" s="905">
        <v>41291</v>
      </c>
    </row>
    <row r="283" spans="1:5" ht="15.75">
      <c r="A283" s="904" t="s">
        <v>97</v>
      </c>
      <c r="B283" s="885" t="s">
        <v>5816</v>
      </c>
      <c r="C283" s="884">
        <v>3</v>
      </c>
      <c r="D283" s="884" t="s">
        <v>6855</v>
      </c>
      <c r="E283" s="905">
        <v>41291</v>
      </c>
    </row>
    <row r="284" spans="1:5" ht="15.75">
      <c r="A284" s="904" t="s">
        <v>97</v>
      </c>
      <c r="B284" s="822" t="s">
        <v>5833</v>
      </c>
      <c r="C284" s="884">
        <v>5</v>
      </c>
      <c r="D284" s="884" t="s">
        <v>6855</v>
      </c>
      <c r="E284" s="905">
        <v>41291</v>
      </c>
    </row>
    <row r="285" spans="1:5" ht="15.75">
      <c r="A285" s="904" t="s">
        <v>89</v>
      </c>
      <c r="B285" s="873" t="s">
        <v>5859</v>
      </c>
      <c r="C285" s="884">
        <v>28</v>
      </c>
      <c r="D285" s="884" t="s">
        <v>6854</v>
      </c>
      <c r="E285" s="905">
        <v>41292</v>
      </c>
    </row>
    <row r="286" spans="1:5" ht="15.75">
      <c r="A286" s="904" t="s">
        <v>124</v>
      </c>
      <c r="B286" s="817" t="s">
        <v>5839</v>
      </c>
      <c r="C286" s="884">
        <v>1</v>
      </c>
      <c r="D286" s="884" t="s">
        <v>6846</v>
      </c>
      <c r="E286" s="905">
        <v>41292</v>
      </c>
    </row>
    <row r="287" spans="1:5" ht="15.75">
      <c r="A287" s="904" t="s">
        <v>147</v>
      </c>
      <c r="B287" s="820" t="s">
        <v>5790</v>
      </c>
      <c r="C287" s="884">
        <v>1</v>
      </c>
      <c r="D287" s="884" t="s">
        <v>6846</v>
      </c>
      <c r="E287" s="905">
        <v>41292</v>
      </c>
    </row>
    <row r="288" spans="1:5" ht="15.75">
      <c r="A288" s="904" t="s">
        <v>401</v>
      </c>
      <c r="B288" s="874" t="s">
        <v>5821</v>
      </c>
      <c r="C288" s="884">
        <v>1</v>
      </c>
      <c r="D288" s="884" t="s">
        <v>6846</v>
      </c>
      <c r="E288" s="905">
        <v>41292</v>
      </c>
    </row>
    <row r="289" spans="1:5" ht="15.75">
      <c r="A289" s="904" t="s">
        <v>2522</v>
      </c>
      <c r="B289" s="908" t="s">
        <v>6516</v>
      </c>
      <c r="C289" s="884">
        <v>3</v>
      </c>
      <c r="D289" s="884" t="s">
        <v>6846</v>
      </c>
      <c r="E289" s="905">
        <v>41292</v>
      </c>
    </row>
    <row r="290" spans="1:5" ht="15.75">
      <c r="A290" s="904" t="s">
        <v>95</v>
      </c>
      <c r="B290" s="904" t="s">
        <v>5853</v>
      </c>
      <c r="C290" s="884">
        <v>8</v>
      </c>
      <c r="D290" s="884" t="s">
        <v>6846</v>
      </c>
      <c r="E290" s="905">
        <v>41292</v>
      </c>
    </row>
    <row r="291" spans="1:5" ht="15.75">
      <c r="A291" s="904" t="s">
        <v>95</v>
      </c>
      <c r="B291" s="879" t="s">
        <v>5854</v>
      </c>
      <c r="C291" s="884">
        <v>12</v>
      </c>
      <c r="D291" s="884" t="s">
        <v>6846</v>
      </c>
      <c r="E291" s="905">
        <v>41292</v>
      </c>
    </row>
    <row r="292" spans="1:5" ht="15.75">
      <c r="A292" s="904" t="s">
        <v>95</v>
      </c>
      <c r="B292" s="908" t="s">
        <v>5626</v>
      </c>
      <c r="C292" s="884">
        <v>1</v>
      </c>
      <c r="D292" s="884" t="s">
        <v>6846</v>
      </c>
      <c r="E292" s="905">
        <v>41292</v>
      </c>
    </row>
    <row r="293" spans="1:5" ht="15.75">
      <c r="A293" s="904" t="s">
        <v>95</v>
      </c>
      <c r="B293" s="908" t="s">
        <v>1807</v>
      </c>
      <c r="C293" s="884">
        <v>15</v>
      </c>
      <c r="D293" s="884" t="s">
        <v>6846</v>
      </c>
      <c r="E293" s="905">
        <v>41292</v>
      </c>
    </row>
    <row r="294" spans="1:5" ht="15.75">
      <c r="A294" s="904" t="s">
        <v>12</v>
      </c>
      <c r="B294" s="908" t="s">
        <v>6519</v>
      </c>
      <c r="C294" s="884">
        <v>30</v>
      </c>
      <c r="D294" s="884" t="s">
        <v>6854</v>
      </c>
      <c r="E294" s="905">
        <v>41292</v>
      </c>
    </row>
    <row r="295" spans="1:5" ht="15.75">
      <c r="A295" s="904" t="s">
        <v>12</v>
      </c>
      <c r="B295" s="908" t="s">
        <v>6520</v>
      </c>
      <c r="C295" s="884">
        <v>12</v>
      </c>
      <c r="D295" s="884" t="s">
        <v>6854</v>
      </c>
      <c r="E295" s="905">
        <v>41292</v>
      </c>
    </row>
    <row r="296" spans="1:5" ht="15.75">
      <c r="A296" s="904" t="s">
        <v>101</v>
      </c>
      <c r="B296" s="908" t="s">
        <v>6535</v>
      </c>
      <c r="C296" s="884">
        <v>1</v>
      </c>
      <c r="D296" s="884" t="s">
        <v>6846</v>
      </c>
      <c r="E296" s="905">
        <v>41292</v>
      </c>
    </row>
    <row r="297" spans="1:5" ht="15.75">
      <c r="A297" s="904" t="s">
        <v>97</v>
      </c>
      <c r="B297" s="822" t="s">
        <v>5833</v>
      </c>
      <c r="C297" s="884">
        <v>2</v>
      </c>
      <c r="D297" s="884" t="s">
        <v>6846</v>
      </c>
      <c r="E297" s="905">
        <v>41292</v>
      </c>
    </row>
    <row r="298" spans="1:5" ht="15.75">
      <c r="A298" s="904" t="s">
        <v>97</v>
      </c>
      <c r="B298" s="908" t="s">
        <v>5818</v>
      </c>
      <c r="C298" s="884">
        <v>1</v>
      </c>
      <c r="D298" s="884" t="s">
        <v>6846</v>
      </c>
      <c r="E298" s="905">
        <v>41292</v>
      </c>
    </row>
    <row r="299" spans="1:5" ht="15.75">
      <c r="A299" s="909" t="s">
        <v>671</v>
      </c>
      <c r="B299" s="803"/>
      <c r="C299" s="881">
        <f>SUM(C2:C298)</f>
        <v>2768</v>
      </c>
      <c r="D299" s="803"/>
      <c r="E299" s="803"/>
    </row>
  </sheetData>
  <sortState ref="A2:F298">
    <sortCondition ref="E2:E298"/>
    <sortCondition ref="A2:A298"/>
    <sortCondition ref="B2:B298"/>
  </sortState>
  <dataConsolidate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01"/>
  <sheetViews>
    <sheetView topLeftCell="R1" workbookViewId="0">
      <selection activeCell="W2" sqref="W2:AC2"/>
    </sheetView>
  </sheetViews>
  <sheetFormatPr defaultRowHeight="15.75"/>
  <cols>
    <col min="1" max="1" width="20.85546875" style="7" customWidth="1"/>
    <col min="2" max="2" width="15.140625" style="7" customWidth="1"/>
    <col min="3" max="3" width="32.5703125" style="7" bestFit="1" customWidth="1"/>
    <col min="4" max="4" width="24.42578125" style="7" bestFit="1" customWidth="1"/>
    <col min="5" max="5" width="26.28515625" style="7" bestFit="1" customWidth="1"/>
    <col min="6" max="6" width="16" style="7" customWidth="1"/>
    <col min="8" max="8" width="16.42578125" bestFit="1" customWidth="1"/>
    <col min="16" max="16" width="16.42578125" bestFit="1" customWidth="1"/>
    <col min="17" max="17" width="23.7109375" bestFit="1" customWidth="1"/>
    <col min="19" max="19" width="17" bestFit="1" customWidth="1"/>
    <col min="20" max="20" width="28.7109375" bestFit="1" customWidth="1"/>
    <col min="21" max="21" width="23.7109375" bestFit="1" customWidth="1"/>
    <col min="23" max="23" width="9.5703125" bestFit="1" customWidth="1"/>
    <col min="24" max="24" width="19.85546875" bestFit="1" customWidth="1"/>
    <col min="25" max="25" width="11.7109375" bestFit="1" customWidth="1"/>
    <col min="26" max="26" width="9.42578125" bestFit="1" customWidth="1"/>
    <col min="27" max="27" width="7.28515625" bestFit="1" customWidth="1"/>
    <col min="28" max="28" width="5.28515625" bestFit="1" customWidth="1"/>
    <col min="29" max="29" width="5" bestFit="1" customWidth="1"/>
  </cols>
  <sheetData>
    <row r="1" spans="1:29" ht="16.5" thickBot="1">
      <c r="A1" s="1" t="s">
        <v>0</v>
      </c>
      <c r="B1" s="1" t="s">
        <v>7</v>
      </c>
      <c r="C1" s="1" t="s">
        <v>1</v>
      </c>
      <c r="D1" s="1" t="s">
        <v>2</v>
      </c>
      <c r="E1" s="1" t="s">
        <v>3</v>
      </c>
      <c r="F1" s="1" t="s">
        <v>4</v>
      </c>
      <c r="H1" s="999" t="s">
        <v>471</v>
      </c>
      <c r="I1" s="999"/>
      <c r="J1" s="999"/>
      <c r="K1" s="999"/>
      <c r="L1" s="999"/>
      <c r="M1" s="999"/>
      <c r="N1" s="999"/>
      <c r="P1" s="999" t="s">
        <v>473</v>
      </c>
      <c r="Q1" s="999"/>
      <c r="S1" s="999" t="s">
        <v>482</v>
      </c>
      <c r="T1" s="999"/>
      <c r="U1" s="999"/>
    </row>
    <row r="2" spans="1:29" ht="16.5" thickBot="1">
      <c r="A2" s="2" t="s">
        <v>89</v>
      </c>
      <c r="B2" s="2">
        <v>2</v>
      </c>
      <c r="C2" s="2"/>
      <c r="D2" s="2" t="s">
        <v>90</v>
      </c>
      <c r="E2" s="1"/>
      <c r="F2" s="1"/>
      <c r="H2" s="52" t="s">
        <v>465</v>
      </c>
      <c r="I2" s="53" t="s">
        <v>257</v>
      </c>
      <c r="J2" s="53" t="s">
        <v>313</v>
      </c>
      <c r="K2" s="53" t="s">
        <v>259</v>
      </c>
      <c r="L2" s="53" t="s">
        <v>314</v>
      </c>
      <c r="M2" s="53" t="s">
        <v>315</v>
      </c>
      <c r="N2" s="53" t="s">
        <v>263</v>
      </c>
      <c r="P2" s="52" t="s">
        <v>465</v>
      </c>
      <c r="Q2" s="53" t="s">
        <v>472</v>
      </c>
      <c r="S2" s="63" t="s">
        <v>465</v>
      </c>
      <c r="T2" s="53" t="s">
        <v>474</v>
      </c>
      <c r="U2" s="53" t="s">
        <v>472</v>
      </c>
      <c r="W2" s="70" t="s">
        <v>0</v>
      </c>
      <c r="X2" s="70" t="s">
        <v>1</v>
      </c>
      <c r="Y2" s="70" t="s">
        <v>511</v>
      </c>
      <c r="Z2" s="70" t="s">
        <v>7</v>
      </c>
      <c r="AA2" s="70" t="s">
        <v>2</v>
      </c>
      <c r="AB2" s="70" t="s">
        <v>3</v>
      </c>
      <c r="AC2" s="70" t="s">
        <v>4</v>
      </c>
    </row>
    <row r="3" spans="1:29" ht="16.5" thickBot="1">
      <c r="A3" s="7" t="s">
        <v>124</v>
      </c>
      <c r="B3" s="2">
        <v>7</v>
      </c>
      <c r="C3" s="2"/>
      <c r="D3" s="2" t="s">
        <v>90</v>
      </c>
      <c r="E3" s="1"/>
      <c r="F3" s="1"/>
      <c r="H3" s="55" t="s">
        <v>9</v>
      </c>
      <c r="I3" s="56">
        <v>0</v>
      </c>
      <c r="J3" s="56">
        <v>7</v>
      </c>
      <c r="K3" s="56">
        <v>24</v>
      </c>
      <c r="L3" s="56">
        <v>2</v>
      </c>
      <c r="M3" s="56">
        <v>0</v>
      </c>
      <c r="N3" s="56">
        <v>30</v>
      </c>
      <c r="P3" s="55" t="s">
        <v>9</v>
      </c>
      <c r="Q3" s="56">
        <v>63</v>
      </c>
      <c r="S3" s="64" t="s">
        <v>89</v>
      </c>
      <c r="T3" s="65" t="s">
        <v>145</v>
      </c>
      <c r="U3" s="56">
        <v>2</v>
      </c>
      <c r="W3" s="75" t="s">
        <v>173</v>
      </c>
      <c r="X3" s="76" t="s">
        <v>523</v>
      </c>
      <c r="Y3" s="77"/>
      <c r="Z3" s="75">
        <v>1</v>
      </c>
      <c r="AA3" s="75" t="s">
        <v>134</v>
      </c>
      <c r="AB3" s="75" t="s">
        <v>315</v>
      </c>
      <c r="AC3" s="75" t="s">
        <v>461</v>
      </c>
    </row>
    <row r="4" spans="1:29" ht="16.5" thickBot="1">
      <c r="A4" s="2" t="s">
        <v>9</v>
      </c>
      <c r="B4" s="2">
        <v>63</v>
      </c>
      <c r="C4" s="2"/>
      <c r="D4" s="2" t="s">
        <v>31</v>
      </c>
      <c r="E4" s="2"/>
      <c r="F4" s="2"/>
      <c r="H4" s="55" t="s">
        <v>10</v>
      </c>
      <c r="I4" s="56">
        <v>4</v>
      </c>
      <c r="J4" s="56">
        <v>5</v>
      </c>
      <c r="K4" s="56">
        <v>30</v>
      </c>
      <c r="L4" s="56">
        <v>71</v>
      </c>
      <c r="M4" s="56">
        <v>12</v>
      </c>
      <c r="N4" s="56">
        <v>49</v>
      </c>
      <c r="P4" s="55" t="s">
        <v>10</v>
      </c>
      <c r="Q4" s="56">
        <v>171</v>
      </c>
      <c r="S4" s="64" t="s">
        <v>124</v>
      </c>
      <c r="T4" s="65" t="s">
        <v>146</v>
      </c>
      <c r="U4" s="56">
        <v>7</v>
      </c>
      <c r="W4" s="75" t="s">
        <v>169</v>
      </c>
      <c r="X4" s="76" t="s">
        <v>170</v>
      </c>
      <c r="Y4" s="77"/>
      <c r="Z4" s="75">
        <v>1</v>
      </c>
      <c r="AA4" s="75" t="s">
        <v>134</v>
      </c>
      <c r="AB4" s="75" t="s">
        <v>314</v>
      </c>
      <c r="AC4" s="75" t="s">
        <v>461</v>
      </c>
    </row>
    <row r="5" spans="1:29" ht="16.5" thickBot="1">
      <c r="A5" s="2" t="s">
        <v>10</v>
      </c>
      <c r="B5" s="2">
        <v>171</v>
      </c>
      <c r="C5" s="2"/>
      <c r="D5" s="2" t="s">
        <v>90</v>
      </c>
      <c r="E5" s="2"/>
      <c r="F5" s="2"/>
      <c r="H5" s="55" t="s">
        <v>6</v>
      </c>
      <c r="I5" s="56">
        <v>308</v>
      </c>
      <c r="J5" s="56">
        <v>792</v>
      </c>
      <c r="K5" s="56">
        <v>138</v>
      </c>
      <c r="L5" s="56">
        <v>735</v>
      </c>
      <c r="M5" s="56">
        <v>64</v>
      </c>
      <c r="N5" s="56">
        <v>238</v>
      </c>
      <c r="P5" s="55" t="s">
        <v>6</v>
      </c>
      <c r="Q5" s="56">
        <v>2275</v>
      </c>
      <c r="S5" s="64" t="s">
        <v>147</v>
      </c>
      <c r="T5" s="65" t="s">
        <v>148</v>
      </c>
      <c r="U5" s="56">
        <v>8</v>
      </c>
      <c r="W5" s="75" t="s">
        <v>30</v>
      </c>
      <c r="X5" s="76" t="s">
        <v>524</v>
      </c>
      <c r="Y5" s="77"/>
      <c r="Z5" s="75">
        <v>5</v>
      </c>
      <c r="AA5" s="75" t="s">
        <v>134</v>
      </c>
      <c r="AB5" s="75" t="s">
        <v>314</v>
      </c>
      <c r="AC5" s="75" t="s">
        <v>461</v>
      </c>
    </row>
    <row r="6" spans="1:29" ht="16.5" thickBot="1">
      <c r="A6" s="2" t="s">
        <v>6</v>
      </c>
      <c r="B6" s="2">
        <v>2280</v>
      </c>
      <c r="C6" s="2"/>
      <c r="D6" s="2" t="s">
        <v>31</v>
      </c>
      <c r="E6" s="2"/>
      <c r="F6" s="2"/>
      <c r="H6" s="55" t="s">
        <v>11</v>
      </c>
      <c r="I6" s="56">
        <v>46</v>
      </c>
      <c r="J6" s="56">
        <v>31</v>
      </c>
      <c r="K6" s="56">
        <v>36</v>
      </c>
      <c r="L6" s="56">
        <v>369</v>
      </c>
      <c r="M6" s="56">
        <v>1</v>
      </c>
      <c r="N6" s="56">
        <v>75</v>
      </c>
      <c r="P6" s="55" t="s">
        <v>11</v>
      </c>
      <c r="Q6" s="56">
        <v>558</v>
      </c>
      <c r="S6" s="64" t="s">
        <v>6</v>
      </c>
      <c r="T6" s="65" t="s">
        <v>149</v>
      </c>
      <c r="U6" s="56">
        <v>5</v>
      </c>
      <c r="W6" s="75" t="s">
        <v>28</v>
      </c>
      <c r="X6" s="76" t="s">
        <v>163</v>
      </c>
      <c r="Y6" s="77"/>
      <c r="Z6" s="75">
        <v>4</v>
      </c>
      <c r="AA6" s="75" t="s">
        <v>134</v>
      </c>
      <c r="AB6" s="75" t="s">
        <v>315</v>
      </c>
      <c r="AC6" s="75" t="s">
        <v>470</v>
      </c>
    </row>
    <row r="7" spans="1:29" ht="16.5" thickBot="1">
      <c r="A7" s="7" t="s">
        <v>147</v>
      </c>
      <c r="B7" s="2">
        <v>8</v>
      </c>
      <c r="C7" s="2"/>
      <c r="D7" s="2" t="s">
        <v>90</v>
      </c>
      <c r="E7" s="2"/>
      <c r="F7" s="2"/>
      <c r="H7" s="55" t="s">
        <v>122</v>
      </c>
      <c r="I7" s="56">
        <v>0</v>
      </c>
      <c r="J7" s="56">
        <v>0</v>
      </c>
      <c r="K7" s="56">
        <v>4</v>
      </c>
      <c r="L7" s="56">
        <v>0</v>
      </c>
      <c r="M7" s="56">
        <v>0</v>
      </c>
      <c r="N7" s="56">
        <v>0</v>
      </c>
      <c r="P7" s="55" t="s">
        <v>122</v>
      </c>
      <c r="Q7" s="56">
        <v>4</v>
      </c>
      <c r="S7" s="64" t="s">
        <v>150</v>
      </c>
      <c r="T7" s="65" t="s">
        <v>311</v>
      </c>
      <c r="U7" s="56">
        <v>3</v>
      </c>
      <c r="W7" s="75" t="s">
        <v>28</v>
      </c>
      <c r="X7" s="76" t="s">
        <v>525</v>
      </c>
      <c r="Y7" s="77"/>
      <c r="Z7" s="75">
        <v>3</v>
      </c>
      <c r="AA7" s="75" t="s">
        <v>134</v>
      </c>
      <c r="AB7" s="75" t="s">
        <v>314</v>
      </c>
      <c r="AC7" s="75" t="s">
        <v>463</v>
      </c>
    </row>
    <row r="8" spans="1:29" ht="16.5" thickBot="1">
      <c r="A8" s="2" t="s">
        <v>11</v>
      </c>
      <c r="B8" s="2">
        <v>607</v>
      </c>
      <c r="C8" s="2"/>
      <c r="D8" s="2" t="s">
        <v>31</v>
      </c>
      <c r="E8" s="2"/>
      <c r="F8" s="2"/>
      <c r="H8" s="55" t="s">
        <v>12</v>
      </c>
      <c r="I8" s="56">
        <v>0</v>
      </c>
      <c r="J8" s="56">
        <v>0</v>
      </c>
      <c r="K8" s="56">
        <v>0</v>
      </c>
      <c r="L8" s="56">
        <v>4</v>
      </c>
      <c r="M8" s="56">
        <v>0</v>
      </c>
      <c r="N8" s="56">
        <v>0</v>
      </c>
      <c r="P8" s="55" t="s">
        <v>12</v>
      </c>
      <c r="Q8" s="56">
        <v>4</v>
      </c>
      <c r="S8" s="1000" t="s">
        <v>95</v>
      </c>
      <c r="T8" s="1001"/>
      <c r="U8" s="56">
        <v>39</v>
      </c>
      <c r="W8" s="75" t="s">
        <v>28</v>
      </c>
      <c r="X8" s="76" t="s">
        <v>525</v>
      </c>
      <c r="Y8" s="77"/>
      <c r="Z8" s="75">
        <v>2</v>
      </c>
      <c r="AA8" s="75" t="s">
        <v>134</v>
      </c>
      <c r="AB8" s="75" t="s">
        <v>314</v>
      </c>
      <c r="AC8" s="75" t="s">
        <v>461</v>
      </c>
    </row>
    <row r="9" spans="1:29" ht="16.5" thickBot="1">
      <c r="A9" s="7" t="s">
        <v>150</v>
      </c>
      <c r="B9" s="2">
        <v>3</v>
      </c>
      <c r="C9" s="2"/>
      <c r="D9" s="2" t="s">
        <v>90</v>
      </c>
      <c r="E9" s="2"/>
      <c r="F9" s="2"/>
      <c r="H9" s="55" t="s">
        <v>142</v>
      </c>
      <c r="I9" s="56">
        <v>0</v>
      </c>
      <c r="J9" s="56">
        <v>0</v>
      </c>
      <c r="K9" s="56">
        <v>0</v>
      </c>
      <c r="L9" s="56">
        <v>18</v>
      </c>
      <c r="M9" s="56">
        <v>0</v>
      </c>
      <c r="N9" s="56">
        <v>6</v>
      </c>
      <c r="P9" s="55" t="s">
        <v>142</v>
      </c>
      <c r="Q9" s="56">
        <v>24</v>
      </c>
      <c r="S9" s="54"/>
      <c r="T9" s="65" t="s">
        <v>475</v>
      </c>
      <c r="U9" s="56">
        <v>12</v>
      </c>
      <c r="W9" s="75" t="s">
        <v>171</v>
      </c>
      <c r="X9" s="76" t="s">
        <v>526</v>
      </c>
      <c r="Y9" s="77"/>
      <c r="Z9" s="75">
        <v>1</v>
      </c>
      <c r="AA9" s="75" t="s">
        <v>134</v>
      </c>
      <c r="AB9" s="75" t="s">
        <v>314</v>
      </c>
      <c r="AC9" s="75" t="s">
        <v>461</v>
      </c>
    </row>
    <row r="10" spans="1:29" ht="16.5" thickBot="1">
      <c r="A10" s="2" t="s">
        <v>122</v>
      </c>
      <c r="B10" s="2">
        <v>4</v>
      </c>
      <c r="C10" s="2"/>
      <c r="D10" s="2" t="s">
        <v>90</v>
      </c>
      <c r="E10" s="2"/>
      <c r="F10" s="2"/>
      <c r="H10" s="55" t="s">
        <v>143</v>
      </c>
      <c r="I10" s="56">
        <v>603</v>
      </c>
      <c r="J10" s="56">
        <v>1651</v>
      </c>
      <c r="K10" s="56">
        <v>99</v>
      </c>
      <c r="L10" s="56">
        <v>2289</v>
      </c>
      <c r="M10" s="56">
        <v>17</v>
      </c>
      <c r="N10" s="56">
        <v>1098</v>
      </c>
      <c r="P10" s="55" t="s">
        <v>143</v>
      </c>
      <c r="Q10" s="56">
        <v>5757</v>
      </c>
      <c r="S10" s="54"/>
      <c r="T10" s="65" t="s">
        <v>303</v>
      </c>
      <c r="U10" s="56">
        <v>17</v>
      </c>
      <c r="W10" s="75" t="s">
        <v>137</v>
      </c>
      <c r="X10" s="76" t="s">
        <v>527</v>
      </c>
      <c r="Y10" s="77"/>
      <c r="Z10" s="75">
        <v>1</v>
      </c>
      <c r="AA10" s="75" t="s">
        <v>134</v>
      </c>
      <c r="AB10" s="75" t="s">
        <v>314</v>
      </c>
      <c r="AC10" s="75" t="s">
        <v>470</v>
      </c>
    </row>
    <row r="11" spans="1:29" ht="16.5" thickBot="1">
      <c r="A11" s="2" t="s">
        <v>166</v>
      </c>
      <c r="B11" s="2">
        <v>2</v>
      </c>
      <c r="C11" s="2"/>
      <c r="D11" s="4" t="s">
        <v>90</v>
      </c>
      <c r="E11" s="2"/>
      <c r="F11" s="2"/>
      <c r="H11" s="55" t="s">
        <v>13</v>
      </c>
      <c r="I11" s="56">
        <v>0</v>
      </c>
      <c r="J11" s="56">
        <v>7</v>
      </c>
      <c r="K11" s="56">
        <v>16</v>
      </c>
      <c r="L11" s="56">
        <v>137</v>
      </c>
      <c r="M11" s="56">
        <v>0</v>
      </c>
      <c r="N11" s="56">
        <v>111</v>
      </c>
      <c r="P11" s="55" t="s">
        <v>13</v>
      </c>
      <c r="Q11" s="56">
        <v>271</v>
      </c>
      <c r="S11" s="54"/>
      <c r="T11" s="65" t="s">
        <v>310</v>
      </c>
      <c r="U11" s="56">
        <v>7</v>
      </c>
      <c r="W11" s="75" t="s">
        <v>137</v>
      </c>
      <c r="X11" s="76" t="s">
        <v>528</v>
      </c>
      <c r="Y11" s="77"/>
      <c r="Z11" s="75">
        <v>1</v>
      </c>
      <c r="AA11" s="75" t="s">
        <v>134</v>
      </c>
      <c r="AB11" s="75" t="s">
        <v>314</v>
      </c>
      <c r="AC11" s="75" t="s">
        <v>461</v>
      </c>
    </row>
    <row r="12" spans="1:29" ht="16.5" thickBot="1">
      <c r="A12" s="7" t="s">
        <v>95</v>
      </c>
      <c r="B12" s="19">
        <v>36</v>
      </c>
      <c r="C12" s="2"/>
      <c r="D12" s="19" t="s">
        <v>90</v>
      </c>
      <c r="E12" s="2"/>
      <c r="F12" s="2"/>
      <c r="H12" s="55" t="s">
        <v>8</v>
      </c>
      <c r="I12" s="56">
        <v>354</v>
      </c>
      <c r="J12" s="56">
        <v>656</v>
      </c>
      <c r="K12" s="56">
        <v>78</v>
      </c>
      <c r="L12" s="56">
        <v>351</v>
      </c>
      <c r="M12" s="56">
        <v>0</v>
      </c>
      <c r="N12" s="56">
        <v>211</v>
      </c>
      <c r="P12" s="55" t="s">
        <v>8</v>
      </c>
      <c r="Q12" s="56">
        <v>1650</v>
      </c>
      <c r="S12" s="64" t="s">
        <v>12</v>
      </c>
      <c r="T12" s="65" t="s">
        <v>476</v>
      </c>
      <c r="U12" s="56">
        <v>3</v>
      </c>
      <c r="W12" s="75" t="s">
        <v>114</v>
      </c>
      <c r="X12" s="76" t="s">
        <v>529</v>
      </c>
      <c r="Y12" s="77"/>
      <c r="Z12" s="75">
        <v>1</v>
      </c>
      <c r="AA12" s="75" t="s">
        <v>134</v>
      </c>
      <c r="AB12" s="75" t="s">
        <v>314</v>
      </c>
      <c r="AC12" s="75" t="s">
        <v>470</v>
      </c>
    </row>
    <row r="13" spans="1:29" ht="16.5" thickBot="1">
      <c r="A13" s="2" t="s">
        <v>12</v>
      </c>
      <c r="B13" s="2">
        <v>7</v>
      </c>
      <c r="C13" s="2"/>
      <c r="D13" s="2" t="s">
        <v>31</v>
      </c>
      <c r="E13" s="2"/>
      <c r="F13" s="2"/>
      <c r="S13" s="64" t="s">
        <v>151</v>
      </c>
      <c r="T13" s="65" t="s">
        <v>152</v>
      </c>
      <c r="U13" s="56">
        <v>4</v>
      </c>
      <c r="W13" s="78" t="s">
        <v>175</v>
      </c>
      <c r="X13" s="79" t="s">
        <v>530</v>
      </c>
      <c r="Y13" s="80"/>
      <c r="Z13" s="78">
        <v>1</v>
      </c>
      <c r="AA13" s="78" t="s">
        <v>134</v>
      </c>
      <c r="AB13" s="78" t="s">
        <v>314</v>
      </c>
      <c r="AC13" s="78" t="s">
        <v>461</v>
      </c>
    </row>
    <row r="14" spans="1:29" ht="16.5" thickBot="1">
      <c r="A14" s="7" t="s">
        <v>151</v>
      </c>
      <c r="B14" s="2">
        <v>4</v>
      </c>
      <c r="C14" s="2"/>
      <c r="D14" s="2" t="s">
        <v>90</v>
      </c>
      <c r="E14" s="2"/>
      <c r="F14" s="2"/>
      <c r="S14" s="64" t="s">
        <v>104</v>
      </c>
      <c r="T14" s="66"/>
      <c r="U14" s="56">
        <v>35</v>
      </c>
    </row>
    <row r="15" spans="1:29" ht="16.5" thickBot="1">
      <c r="A15" s="2" t="s">
        <v>142</v>
      </c>
      <c r="B15" s="2">
        <v>24</v>
      </c>
      <c r="C15" s="2"/>
      <c r="D15" s="2" t="s">
        <v>31</v>
      </c>
      <c r="E15" s="2"/>
      <c r="F15" s="2"/>
      <c r="S15" s="54"/>
      <c r="T15" s="65" t="s">
        <v>477</v>
      </c>
      <c r="U15" s="56">
        <v>20</v>
      </c>
    </row>
    <row r="16" spans="1:29" ht="16.5" thickBot="1">
      <c r="A16" s="2" t="s">
        <v>104</v>
      </c>
      <c r="B16" s="2">
        <v>35</v>
      </c>
      <c r="C16" s="2"/>
      <c r="D16" s="2" t="s">
        <v>90</v>
      </c>
      <c r="E16" s="2"/>
      <c r="F16" s="2"/>
      <c r="S16" s="54"/>
      <c r="T16" s="65" t="s">
        <v>478</v>
      </c>
      <c r="U16" s="56">
        <v>15</v>
      </c>
    </row>
    <row r="17" spans="1:21" ht="16.5" thickBot="1">
      <c r="A17" s="2" t="s">
        <v>153</v>
      </c>
      <c r="B17" s="2">
        <v>3</v>
      </c>
      <c r="C17" s="2"/>
      <c r="D17" s="2" t="s">
        <v>90</v>
      </c>
      <c r="E17" s="2"/>
      <c r="F17" s="2"/>
      <c r="S17" s="1000" t="s">
        <v>153</v>
      </c>
      <c r="T17" s="1001"/>
      <c r="U17" s="56">
        <v>3</v>
      </c>
    </row>
    <row r="18" spans="1:21" ht="16.5" thickBot="1">
      <c r="A18" s="2" t="s">
        <v>158</v>
      </c>
      <c r="B18" s="2">
        <v>3</v>
      </c>
      <c r="C18" s="2"/>
      <c r="D18" s="2" t="s">
        <v>90</v>
      </c>
      <c r="E18" s="2"/>
      <c r="F18" s="2"/>
      <c r="S18" s="54"/>
      <c r="T18" s="65" t="s">
        <v>154</v>
      </c>
      <c r="U18" s="56">
        <v>1</v>
      </c>
    </row>
    <row r="19" spans="1:21" ht="16.5" thickBot="1">
      <c r="A19" s="2" t="s">
        <v>143</v>
      </c>
      <c r="B19" s="2">
        <v>6113</v>
      </c>
      <c r="C19" s="2"/>
      <c r="D19" s="2" t="s">
        <v>31</v>
      </c>
      <c r="E19" s="2"/>
      <c r="F19" s="2"/>
      <c r="S19" s="54"/>
      <c r="T19" s="65" t="s">
        <v>479</v>
      </c>
      <c r="U19" s="56">
        <v>2</v>
      </c>
    </row>
    <row r="20" spans="1:21" ht="16.5" thickBot="1">
      <c r="A20" s="2" t="s">
        <v>13</v>
      </c>
      <c r="B20" s="2">
        <v>275</v>
      </c>
      <c r="C20" s="2"/>
      <c r="D20" s="2" t="s">
        <v>144</v>
      </c>
      <c r="E20" s="2"/>
      <c r="F20" s="2"/>
      <c r="S20" s="64" t="s">
        <v>143</v>
      </c>
      <c r="T20" s="66"/>
      <c r="U20" s="56">
        <v>36</v>
      </c>
    </row>
    <row r="21" spans="1:21" ht="16.5" thickBot="1">
      <c r="A21" s="2" t="s">
        <v>8</v>
      </c>
      <c r="B21" s="2">
        <v>1662</v>
      </c>
      <c r="C21" s="2"/>
      <c r="D21" s="2" t="s">
        <v>31</v>
      </c>
      <c r="E21" s="2"/>
      <c r="F21" s="2"/>
      <c r="S21" s="54"/>
      <c r="T21" s="65" t="s">
        <v>155</v>
      </c>
      <c r="U21" s="56">
        <v>9</v>
      </c>
    </row>
    <row r="22" spans="1:21" ht="16.5" thickBot="1">
      <c r="A22" s="2" t="s">
        <v>101</v>
      </c>
      <c r="B22" s="2">
        <v>28</v>
      </c>
      <c r="C22" s="2"/>
      <c r="D22" s="2" t="s">
        <v>90</v>
      </c>
      <c r="E22" s="2"/>
      <c r="F22" s="2"/>
      <c r="S22" s="54"/>
      <c r="T22" s="65" t="s">
        <v>77</v>
      </c>
      <c r="U22" s="56">
        <v>12</v>
      </c>
    </row>
    <row r="23" spans="1:21" ht="16.5" thickBot="1">
      <c r="A23" s="2" t="s">
        <v>161</v>
      </c>
      <c r="B23" s="6">
        <v>2</v>
      </c>
      <c r="C23" s="2"/>
      <c r="D23" s="6" t="s">
        <v>90</v>
      </c>
      <c r="E23" s="2"/>
      <c r="F23" s="2"/>
      <c r="S23" s="54"/>
      <c r="T23" s="56" t="s">
        <v>311</v>
      </c>
      <c r="U23" s="66"/>
    </row>
    <row r="24" spans="1:21" ht="16.5" thickBot="1">
      <c r="A24" s="2" t="s">
        <v>106</v>
      </c>
      <c r="B24" s="6">
        <v>10</v>
      </c>
      <c r="C24" s="2"/>
      <c r="D24" s="6" t="s">
        <v>90</v>
      </c>
      <c r="E24" s="2"/>
      <c r="F24" s="2"/>
      <c r="S24" s="64" t="s">
        <v>13</v>
      </c>
      <c r="T24" s="66"/>
      <c r="U24" s="56">
        <v>4</v>
      </c>
    </row>
    <row r="25" spans="1:21" ht="16.5" thickBot="1">
      <c r="A25" s="17"/>
      <c r="B25" s="17">
        <f>SUM(B2:B24)</f>
        <v>11349</v>
      </c>
      <c r="C25" s="17"/>
      <c r="D25" s="17"/>
      <c r="E25" s="17"/>
      <c r="F25" s="17"/>
      <c r="S25" s="54"/>
      <c r="T25" s="65" t="s">
        <v>156</v>
      </c>
      <c r="U25" s="56">
        <v>3</v>
      </c>
    </row>
    <row r="26" spans="1:21" s="21" customFormat="1" ht="16.5" thickBot="1">
      <c r="A26" s="6" t="s">
        <v>173</v>
      </c>
      <c r="B26" s="6">
        <v>1</v>
      </c>
      <c r="C26" s="50" t="s">
        <v>174</v>
      </c>
      <c r="D26" s="6" t="s">
        <v>134</v>
      </c>
      <c r="E26" s="6" t="s">
        <v>315</v>
      </c>
      <c r="F26" s="6" t="s">
        <v>461</v>
      </c>
      <c r="S26" s="54"/>
      <c r="T26" s="65" t="s">
        <v>157</v>
      </c>
      <c r="U26" s="56">
        <v>1</v>
      </c>
    </row>
    <row r="27" spans="1:21" ht="16.5" thickBot="1">
      <c r="A27" s="57" t="s">
        <v>169</v>
      </c>
      <c r="B27" s="57">
        <v>1</v>
      </c>
      <c r="C27" s="58" t="s">
        <v>170</v>
      </c>
      <c r="D27" s="57" t="s">
        <v>134</v>
      </c>
      <c r="E27" s="59" t="s">
        <v>464</v>
      </c>
      <c r="F27" s="6" t="s">
        <v>461</v>
      </c>
      <c r="S27" s="64" t="s">
        <v>8</v>
      </c>
      <c r="T27" s="66"/>
      <c r="U27" s="56">
        <v>12</v>
      </c>
    </row>
    <row r="28" spans="1:21" ht="16.5" thickBot="1">
      <c r="A28" s="6" t="s">
        <v>30</v>
      </c>
      <c r="B28" s="6">
        <v>5</v>
      </c>
      <c r="C28" s="50" t="s">
        <v>164</v>
      </c>
      <c r="D28" s="6" t="s">
        <v>134</v>
      </c>
      <c r="E28" s="6" t="s">
        <v>314</v>
      </c>
      <c r="F28" s="6" t="s">
        <v>461</v>
      </c>
      <c r="S28" s="54"/>
      <c r="T28" s="65" t="s">
        <v>32</v>
      </c>
      <c r="U28" s="56">
        <v>11</v>
      </c>
    </row>
    <row r="29" spans="1:21" ht="16.5" thickBot="1">
      <c r="A29" s="6" t="s">
        <v>28</v>
      </c>
      <c r="B29" s="6">
        <v>4</v>
      </c>
      <c r="C29" s="50" t="s">
        <v>163</v>
      </c>
      <c r="D29" s="6" t="s">
        <v>134</v>
      </c>
      <c r="E29" s="6" t="s">
        <v>315</v>
      </c>
      <c r="F29" s="6" t="s">
        <v>470</v>
      </c>
      <c r="S29" s="54"/>
      <c r="T29" s="65" t="s">
        <v>480</v>
      </c>
      <c r="U29" s="56">
        <v>1</v>
      </c>
    </row>
    <row r="30" spans="1:21" ht="16.5" thickBot="1">
      <c r="A30" s="6" t="s">
        <v>28</v>
      </c>
      <c r="B30" s="6">
        <v>3</v>
      </c>
      <c r="C30" s="50" t="s">
        <v>168</v>
      </c>
      <c r="D30" s="22" t="s">
        <v>134</v>
      </c>
      <c r="E30" s="60" t="s">
        <v>460</v>
      </c>
      <c r="F30" s="6" t="s">
        <v>463</v>
      </c>
      <c r="S30" s="64" t="s">
        <v>101</v>
      </c>
      <c r="T30" s="65" t="s">
        <v>102</v>
      </c>
      <c r="U30" s="56">
        <v>28</v>
      </c>
    </row>
    <row r="31" spans="1:21" ht="16.5" thickBot="1">
      <c r="A31" s="6" t="s">
        <v>28</v>
      </c>
      <c r="B31" s="6">
        <v>2</v>
      </c>
      <c r="C31" s="50" t="s">
        <v>168</v>
      </c>
      <c r="D31" s="22" t="s">
        <v>134</v>
      </c>
      <c r="E31" s="61" t="s">
        <v>462</v>
      </c>
      <c r="F31" s="6" t="s">
        <v>461</v>
      </c>
      <c r="S31" s="64" t="s">
        <v>158</v>
      </c>
      <c r="T31" s="66"/>
      <c r="U31" s="56">
        <v>3</v>
      </c>
    </row>
    <row r="32" spans="1:21" ht="16.5" thickBot="1">
      <c r="A32" s="5" t="s">
        <v>171</v>
      </c>
      <c r="B32" s="23">
        <v>1</v>
      </c>
      <c r="C32" s="62" t="s">
        <v>172</v>
      </c>
      <c r="D32" s="5" t="s">
        <v>134</v>
      </c>
      <c r="E32" s="6" t="s">
        <v>314</v>
      </c>
      <c r="F32" s="6" t="s">
        <v>461</v>
      </c>
      <c r="S32" s="54"/>
      <c r="T32" s="65" t="s">
        <v>159</v>
      </c>
      <c r="U32" s="56">
        <v>2</v>
      </c>
    </row>
    <row r="33" spans="1:21" ht="16.5" thickBot="1">
      <c r="A33" s="6" t="s">
        <v>137</v>
      </c>
      <c r="B33" s="6">
        <v>1</v>
      </c>
      <c r="C33" s="50" t="s">
        <v>177</v>
      </c>
      <c r="D33" s="6" t="s">
        <v>134</v>
      </c>
      <c r="E33" s="6" t="s">
        <v>314</v>
      </c>
      <c r="F33" s="6" t="s">
        <v>470</v>
      </c>
      <c r="S33" s="54"/>
      <c r="T33" s="65" t="s">
        <v>160</v>
      </c>
      <c r="U33" s="56">
        <v>1</v>
      </c>
    </row>
    <row r="34" spans="1:21" ht="16.5" thickBot="1">
      <c r="A34" s="6" t="s">
        <v>137</v>
      </c>
      <c r="B34" s="6">
        <v>1</v>
      </c>
      <c r="C34" s="58" t="s">
        <v>178</v>
      </c>
      <c r="D34" s="6" t="s">
        <v>134</v>
      </c>
      <c r="E34" s="6" t="s">
        <v>314</v>
      </c>
      <c r="F34" s="6" t="s">
        <v>461</v>
      </c>
      <c r="S34" s="64" t="s">
        <v>161</v>
      </c>
      <c r="T34" s="65" t="s">
        <v>162</v>
      </c>
      <c r="U34" s="56">
        <v>2</v>
      </c>
    </row>
    <row r="35" spans="1:21" ht="16.5" thickBot="1">
      <c r="A35" s="6" t="s">
        <v>114</v>
      </c>
      <c r="B35" s="6">
        <v>1</v>
      </c>
      <c r="C35" s="50" t="s">
        <v>165</v>
      </c>
      <c r="D35" s="6" t="s">
        <v>134</v>
      </c>
      <c r="E35" s="6" t="s">
        <v>314</v>
      </c>
      <c r="F35" s="6" t="s">
        <v>470</v>
      </c>
      <c r="S35" s="64" t="s">
        <v>106</v>
      </c>
      <c r="T35" s="65" t="s">
        <v>481</v>
      </c>
      <c r="U35" s="56">
        <v>10</v>
      </c>
    </row>
    <row r="36" spans="1:21">
      <c r="A36" s="6" t="s">
        <v>175</v>
      </c>
      <c r="B36" s="6">
        <v>1</v>
      </c>
      <c r="C36" s="50" t="s">
        <v>176</v>
      </c>
      <c r="D36" s="6" t="s">
        <v>134</v>
      </c>
      <c r="E36" s="6" t="s">
        <v>314</v>
      </c>
      <c r="F36" s="6" t="s">
        <v>461</v>
      </c>
      <c r="U36">
        <f>SUM(U3:U35)</f>
        <v>318</v>
      </c>
    </row>
    <row r="37" spans="1:21">
      <c r="A37" s="17"/>
      <c r="B37" s="17"/>
      <c r="C37" s="17"/>
      <c r="D37" s="17"/>
      <c r="E37" s="17"/>
      <c r="F37" s="17"/>
    </row>
    <row r="38" spans="1:21">
      <c r="A38" s="2" t="s">
        <v>181</v>
      </c>
      <c r="B38" s="2" t="s">
        <v>454</v>
      </c>
      <c r="C38" s="4" t="s">
        <v>180</v>
      </c>
      <c r="D38" s="2" t="s">
        <v>26</v>
      </c>
      <c r="E38" s="2" t="s">
        <v>257</v>
      </c>
      <c r="F38" s="2" t="s">
        <v>483</v>
      </c>
    </row>
    <row r="43" spans="1:21">
      <c r="A43" s="18"/>
      <c r="B43" s="18"/>
      <c r="C43" s="18"/>
      <c r="D43" s="18"/>
      <c r="E43" s="18"/>
      <c r="F43" s="18"/>
    </row>
    <row r="58" spans="1:6">
      <c r="A58" s="995" t="s">
        <v>509</v>
      </c>
      <c r="B58" s="995"/>
      <c r="C58" s="995"/>
      <c r="D58" s="995"/>
      <c r="E58" s="995"/>
      <c r="F58" s="995"/>
    </row>
    <row r="59" spans="1:6">
      <c r="A59" s="1" t="s">
        <v>0</v>
      </c>
      <c r="B59" s="1" t="s">
        <v>7</v>
      </c>
      <c r="C59" s="1" t="s">
        <v>1</v>
      </c>
      <c r="D59" s="1" t="s">
        <v>2</v>
      </c>
      <c r="E59" s="1" t="s">
        <v>3</v>
      </c>
      <c r="F59" s="1" t="s">
        <v>4</v>
      </c>
    </row>
    <row r="60" spans="1:6">
      <c r="A60" s="2" t="s">
        <v>89</v>
      </c>
      <c r="B60" s="2">
        <v>2</v>
      </c>
      <c r="C60" s="2"/>
      <c r="D60" s="2" t="s">
        <v>90</v>
      </c>
      <c r="E60" s="1"/>
      <c r="F60" s="1"/>
    </row>
    <row r="61" spans="1:6">
      <c r="A61" s="7" t="s">
        <v>124</v>
      </c>
      <c r="B61" s="2">
        <v>7</v>
      </c>
      <c r="C61" s="2"/>
      <c r="D61" s="2" t="s">
        <v>90</v>
      </c>
      <c r="E61" s="1"/>
      <c r="F61" s="1"/>
    </row>
    <row r="62" spans="1:6">
      <c r="A62" s="2" t="s">
        <v>9</v>
      </c>
      <c r="B62" s="2">
        <v>63</v>
      </c>
      <c r="C62" s="2"/>
      <c r="D62" s="2" t="s">
        <v>31</v>
      </c>
      <c r="E62" s="2"/>
      <c r="F62" s="2"/>
    </row>
    <row r="63" spans="1:6">
      <c r="A63" s="2" t="s">
        <v>10</v>
      </c>
      <c r="B63" s="2">
        <v>171</v>
      </c>
      <c r="C63" s="2"/>
      <c r="D63" s="2" t="s">
        <v>90</v>
      </c>
      <c r="E63" s="2"/>
      <c r="F63" s="2"/>
    </row>
    <row r="64" spans="1:6">
      <c r="A64" s="7" t="s">
        <v>147</v>
      </c>
      <c r="B64" s="2">
        <v>8</v>
      </c>
      <c r="C64" s="2"/>
      <c r="D64" s="2" t="s">
        <v>90</v>
      </c>
      <c r="E64" s="2"/>
      <c r="F64" s="2"/>
    </row>
    <row r="65" spans="1:6">
      <c r="A65" s="7" t="s">
        <v>150</v>
      </c>
      <c r="B65" s="2">
        <v>3</v>
      </c>
      <c r="C65" s="2"/>
      <c r="D65" s="2" t="s">
        <v>90</v>
      </c>
      <c r="E65" s="2"/>
      <c r="F65" s="2"/>
    </row>
    <row r="66" spans="1:6">
      <c r="A66" s="2" t="s">
        <v>122</v>
      </c>
      <c r="B66" s="2">
        <v>4</v>
      </c>
      <c r="C66" s="2"/>
      <c r="D66" s="2" t="s">
        <v>90</v>
      </c>
      <c r="E66" s="2"/>
      <c r="F66" s="2"/>
    </row>
    <row r="67" spans="1:6">
      <c r="A67" s="2" t="s">
        <v>166</v>
      </c>
      <c r="B67" s="2">
        <v>2</v>
      </c>
      <c r="C67" s="2"/>
      <c r="D67" s="4" t="s">
        <v>90</v>
      </c>
      <c r="E67" s="2"/>
      <c r="F67" s="2"/>
    </row>
    <row r="68" spans="1:6">
      <c r="A68" s="7" t="s">
        <v>95</v>
      </c>
      <c r="B68" s="19">
        <v>36</v>
      </c>
      <c r="C68" s="2"/>
      <c r="D68" s="19" t="s">
        <v>90</v>
      </c>
      <c r="E68" s="2"/>
      <c r="F68" s="2"/>
    </row>
    <row r="69" spans="1:6">
      <c r="A69" s="2" t="s">
        <v>12</v>
      </c>
      <c r="B69" s="2">
        <v>7</v>
      </c>
      <c r="C69" s="2"/>
      <c r="D69" s="2" t="s">
        <v>31</v>
      </c>
      <c r="E69" s="2"/>
      <c r="F69" s="2"/>
    </row>
    <row r="70" spans="1:6">
      <c r="A70" s="7" t="s">
        <v>151</v>
      </c>
      <c r="B70" s="2">
        <v>4</v>
      </c>
      <c r="C70" s="2"/>
      <c r="D70" s="2" t="s">
        <v>90</v>
      </c>
      <c r="E70" s="2"/>
      <c r="F70" s="2"/>
    </row>
    <row r="71" spans="1:6">
      <c r="A71" s="2" t="s">
        <v>142</v>
      </c>
      <c r="B71" s="2">
        <v>24</v>
      </c>
      <c r="C71" s="2"/>
      <c r="D71" s="2" t="s">
        <v>31</v>
      </c>
      <c r="E71" s="2"/>
      <c r="F71" s="2"/>
    </row>
    <row r="72" spans="1:6">
      <c r="A72" s="2" t="s">
        <v>104</v>
      </c>
      <c r="B72" s="2">
        <v>35</v>
      </c>
      <c r="C72" s="2"/>
      <c r="D72" s="2" t="s">
        <v>90</v>
      </c>
      <c r="E72" s="2"/>
      <c r="F72" s="2"/>
    </row>
    <row r="73" spans="1:6">
      <c r="A73" s="2" t="s">
        <v>153</v>
      </c>
      <c r="B73" s="2">
        <v>3</v>
      </c>
      <c r="C73" s="2"/>
      <c r="D73" s="2" t="s">
        <v>90</v>
      </c>
      <c r="E73" s="2"/>
      <c r="F73" s="2"/>
    </row>
    <row r="74" spans="1:6">
      <c r="A74" s="2" t="s">
        <v>158</v>
      </c>
      <c r="B74" s="2">
        <v>3</v>
      </c>
      <c r="C74" s="2"/>
      <c r="D74" s="2" t="s">
        <v>90</v>
      </c>
      <c r="E74" s="2"/>
      <c r="F74" s="2"/>
    </row>
    <row r="75" spans="1:6">
      <c r="A75" s="2" t="s">
        <v>101</v>
      </c>
      <c r="B75" s="2">
        <v>28</v>
      </c>
      <c r="C75" s="2"/>
      <c r="D75" s="2" t="s">
        <v>90</v>
      </c>
      <c r="E75" s="2"/>
      <c r="F75" s="2"/>
    </row>
    <row r="76" spans="1:6">
      <c r="A76" s="2" t="s">
        <v>161</v>
      </c>
      <c r="B76" s="6">
        <v>2</v>
      </c>
      <c r="C76" s="2"/>
      <c r="D76" s="6" t="s">
        <v>90</v>
      </c>
      <c r="E76" s="2"/>
      <c r="F76" s="2"/>
    </row>
    <row r="77" spans="1:6">
      <c r="A77" s="2" t="s">
        <v>106</v>
      </c>
      <c r="B77" s="6">
        <v>10</v>
      </c>
      <c r="C77" s="2"/>
      <c r="D77" s="6" t="s">
        <v>90</v>
      </c>
      <c r="E77" s="2"/>
      <c r="F77" s="2"/>
    </row>
    <row r="95" spans="1:6">
      <c r="A95" s="996" t="s">
        <v>507</v>
      </c>
      <c r="B95" s="997"/>
      <c r="C95" s="997"/>
      <c r="D95" s="997"/>
      <c r="E95" s="997"/>
      <c r="F95" s="998"/>
    </row>
    <row r="96" spans="1:6">
      <c r="A96" s="1" t="s">
        <v>0</v>
      </c>
      <c r="B96" s="1" t="s">
        <v>7</v>
      </c>
      <c r="C96" s="1" t="s">
        <v>1</v>
      </c>
      <c r="D96" s="1" t="s">
        <v>2</v>
      </c>
      <c r="E96" s="1" t="s">
        <v>3</v>
      </c>
      <c r="F96" s="1" t="s">
        <v>4</v>
      </c>
    </row>
    <row r="97" spans="1:6">
      <c r="A97" s="2" t="s">
        <v>6</v>
      </c>
      <c r="B97" s="2">
        <v>2280</v>
      </c>
      <c r="C97" s="2"/>
      <c r="D97" s="2" t="s">
        <v>31</v>
      </c>
      <c r="E97" s="2"/>
      <c r="F97" s="2"/>
    </row>
    <row r="98" spans="1:6">
      <c r="A98" s="2" t="s">
        <v>11</v>
      </c>
      <c r="B98" s="2">
        <v>607</v>
      </c>
      <c r="C98" s="2"/>
      <c r="D98" s="2" t="s">
        <v>31</v>
      </c>
      <c r="E98" s="2"/>
      <c r="F98" s="2"/>
    </row>
    <row r="99" spans="1:6">
      <c r="A99" s="2" t="s">
        <v>143</v>
      </c>
      <c r="B99" s="2">
        <v>6113</v>
      </c>
      <c r="C99" s="2"/>
      <c r="D99" s="2" t="s">
        <v>31</v>
      </c>
      <c r="E99" s="2"/>
      <c r="F99" s="2"/>
    </row>
    <row r="100" spans="1:6">
      <c r="A100" s="2" t="s">
        <v>13</v>
      </c>
      <c r="B100" s="2">
        <v>275</v>
      </c>
      <c r="C100" s="2"/>
      <c r="D100" s="2" t="s">
        <v>144</v>
      </c>
      <c r="E100" s="2"/>
      <c r="F100" s="2"/>
    </row>
    <row r="101" spans="1:6">
      <c r="A101" s="2" t="s">
        <v>8</v>
      </c>
      <c r="B101" s="2">
        <v>1662</v>
      </c>
      <c r="C101" s="2"/>
      <c r="D101" s="2" t="s">
        <v>31</v>
      </c>
      <c r="E101" s="2"/>
      <c r="F101" s="2"/>
    </row>
  </sheetData>
  <sortState ref="A2:C13">
    <sortCondition ref="A2"/>
  </sortState>
  <mergeCells count="7">
    <mergeCell ref="A58:F58"/>
    <mergeCell ref="A95:F95"/>
    <mergeCell ref="H1:N1"/>
    <mergeCell ref="P1:Q1"/>
    <mergeCell ref="S8:T8"/>
    <mergeCell ref="S17:T17"/>
    <mergeCell ref="S1:U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280"/>
  <sheetViews>
    <sheetView workbookViewId="0">
      <selection activeCell="B3" sqref="B3"/>
    </sheetView>
  </sheetViews>
  <sheetFormatPr defaultRowHeight="15.75"/>
  <cols>
    <col min="1" max="1" width="25.28515625" style="935" bestFit="1" customWidth="1"/>
    <col min="2" max="2" width="62.5703125" style="935" bestFit="1" customWidth="1"/>
    <col min="3" max="3" width="19.28515625" style="935" bestFit="1" customWidth="1"/>
    <col min="4" max="4" width="23.85546875" style="935" bestFit="1" customWidth="1"/>
    <col min="5" max="5" width="12.7109375" style="935" bestFit="1" customWidth="1"/>
    <col min="6" max="6" width="12.42578125" style="807" bestFit="1" customWidth="1"/>
    <col min="7" max="7" width="11.7109375" style="807" bestFit="1" customWidth="1"/>
    <col min="8" max="8" width="10.42578125" style="809" bestFit="1" customWidth="1"/>
    <col min="9" max="9" width="9.140625" style="809"/>
    <col min="10" max="10" width="10.42578125" style="809" bestFit="1" customWidth="1"/>
    <col min="11" max="11" width="9.140625" style="809"/>
    <col min="12" max="12" width="10.28515625" style="809" bestFit="1" customWidth="1"/>
    <col min="13" max="16384" width="9.140625" style="809"/>
  </cols>
  <sheetData>
    <row r="1" spans="1:5" ht="16.5" thickBot="1">
      <c r="A1" s="970" t="s">
        <v>458</v>
      </c>
      <c r="B1" s="971" t="s">
        <v>1</v>
      </c>
      <c r="C1" s="971" t="s">
        <v>750</v>
      </c>
      <c r="D1" s="971" t="s">
        <v>459</v>
      </c>
      <c r="E1" s="972" t="s">
        <v>4</v>
      </c>
    </row>
    <row r="2" spans="1:5">
      <c r="A2" s="935" t="s">
        <v>2185</v>
      </c>
      <c r="B2" s="973" t="s">
        <v>6638</v>
      </c>
      <c r="C2" s="974">
        <v>1.77</v>
      </c>
      <c r="D2" s="5" t="s">
        <v>2841</v>
      </c>
      <c r="E2" s="975">
        <v>40555</v>
      </c>
    </row>
    <row r="3" spans="1:5">
      <c r="A3" s="935" t="s">
        <v>2177</v>
      </c>
      <c r="B3" s="48" t="s">
        <v>6639</v>
      </c>
      <c r="C3" s="974">
        <v>0.1</v>
      </c>
      <c r="D3" s="5" t="s">
        <v>263</v>
      </c>
      <c r="E3" s="975">
        <v>40568</v>
      </c>
    </row>
    <row r="4" spans="1:5">
      <c r="A4" s="935" t="s">
        <v>1266</v>
      </c>
      <c r="B4" s="48" t="s">
        <v>6640</v>
      </c>
      <c r="C4" s="974">
        <v>0.15</v>
      </c>
      <c r="D4" s="5" t="s">
        <v>263</v>
      </c>
      <c r="E4" s="975">
        <v>40568</v>
      </c>
    </row>
    <row r="5" spans="1:5">
      <c r="A5" s="935" t="s">
        <v>2178</v>
      </c>
      <c r="B5" s="976" t="s">
        <v>6641</v>
      </c>
      <c r="C5" s="974">
        <v>0.3</v>
      </c>
      <c r="D5" s="5" t="s">
        <v>263</v>
      </c>
      <c r="E5" s="975">
        <v>40568</v>
      </c>
    </row>
    <row r="6" spans="1:5">
      <c r="A6" s="935" t="s">
        <v>2179</v>
      </c>
      <c r="B6" s="977" t="s">
        <v>6642</v>
      </c>
      <c r="C6" s="974">
        <v>4.5</v>
      </c>
      <c r="D6" s="5" t="s">
        <v>315</v>
      </c>
      <c r="E6" s="975">
        <v>40581</v>
      </c>
    </row>
    <row r="7" spans="1:5">
      <c r="A7" s="935" t="s">
        <v>2181</v>
      </c>
      <c r="B7" s="48" t="s">
        <v>6643</v>
      </c>
      <c r="C7" s="974">
        <v>0.25</v>
      </c>
      <c r="D7" s="5" t="s">
        <v>314</v>
      </c>
      <c r="E7" s="975">
        <v>40581</v>
      </c>
    </row>
    <row r="8" spans="1:5">
      <c r="A8" s="978" t="s">
        <v>2180</v>
      </c>
      <c r="B8" s="979" t="s">
        <v>6644</v>
      </c>
      <c r="C8" s="974">
        <v>1</v>
      </c>
      <c r="D8" s="5" t="s">
        <v>314</v>
      </c>
      <c r="E8" s="975">
        <v>40581</v>
      </c>
    </row>
    <row r="9" spans="1:5">
      <c r="A9" s="935" t="s">
        <v>2182</v>
      </c>
      <c r="B9" s="48" t="s">
        <v>192</v>
      </c>
      <c r="C9" s="974">
        <v>1</v>
      </c>
      <c r="D9" s="5" t="s">
        <v>197</v>
      </c>
      <c r="E9" s="975">
        <v>40625</v>
      </c>
    </row>
    <row r="10" spans="1:5">
      <c r="A10" s="935" t="s">
        <v>2183</v>
      </c>
      <c r="B10" s="5" t="s">
        <v>6645</v>
      </c>
      <c r="C10" s="974">
        <v>8</v>
      </c>
      <c r="D10" s="5" t="s">
        <v>486</v>
      </c>
      <c r="E10" s="975">
        <v>40626</v>
      </c>
    </row>
    <row r="11" spans="1:5">
      <c r="A11" s="935" t="s">
        <v>6646</v>
      </c>
      <c r="B11" s="48" t="s">
        <v>6647</v>
      </c>
      <c r="C11" s="974">
        <v>0.5</v>
      </c>
      <c r="D11" s="5" t="s">
        <v>486</v>
      </c>
      <c r="E11" s="975">
        <v>40626</v>
      </c>
    </row>
    <row r="12" spans="1:5">
      <c r="A12" s="935" t="s">
        <v>6648</v>
      </c>
      <c r="B12" s="979" t="s">
        <v>6649</v>
      </c>
      <c r="C12" s="974">
        <v>0.3</v>
      </c>
      <c r="D12" s="5" t="s">
        <v>486</v>
      </c>
      <c r="E12" s="975">
        <v>40626</v>
      </c>
    </row>
    <row r="13" spans="1:5">
      <c r="A13" s="935" t="s">
        <v>2182</v>
      </c>
      <c r="B13" s="48" t="s">
        <v>192</v>
      </c>
      <c r="C13" s="974">
        <v>1.2</v>
      </c>
      <c r="D13" s="5" t="s">
        <v>486</v>
      </c>
      <c r="E13" s="975">
        <v>40630</v>
      </c>
    </row>
    <row r="14" spans="1:5">
      <c r="A14" s="935" t="s">
        <v>2185</v>
      </c>
      <c r="B14" s="973" t="s">
        <v>6638</v>
      </c>
      <c r="C14" s="974">
        <v>0.24</v>
      </c>
      <c r="D14" s="5" t="s">
        <v>257</v>
      </c>
      <c r="E14" s="975">
        <v>40638</v>
      </c>
    </row>
    <row r="15" spans="1:5">
      <c r="A15" s="935" t="s">
        <v>2185</v>
      </c>
      <c r="B15" s="973" t="s">
        <v>6638</v>
      </c>
      <c r="C15" s="974">
        <v>0.15</v>
      </c>
      <c r="D15" s="5" t="s">
        <v>233</v>
      </c>
      <c r="E15" s="975">
        <v>40641</v>
      </c>
    </row>
    <row r="16" spans="1:5">
      <c r="A16" s="935" t="s">
        <v>2182</v>
      </c>
      <c r="B16" s="48" t="s">
        <v>192</v>
      </c>
      <c r="C16" s="974">
        <v>1.1000000000000001</v>
      </c>
      <c r="D16" s="5" t="s">
        <v>233</v>
      </c>
      <c r="E16" s="975">
        <v>40641</v>
      </c>
    </row>
    <row r="17" spans="1:5">
      <c r="A17" s="935" t="s">
        <v>1266</v>
      </c>
      <c r="B17" s="48" t="s">
        <v>6650</v>
      </c>
      <c r="C17" s="974">
        <v>0.1</v>
      </c>
      <c r="D17" s="5" t="s">
        <v>233</v>
      </c>
      <c r="E17" s="975">
        <v>40641</v>
      </c>
    </row>
    <row r="18" spans="1:5">
      <c r="A18" s="935" t="s">
        <v>2186</v>
      </c>
      <c r="B18" s="48" t="s">
        <v>6651</v>
      </c>
      <c r="C18" s="974">
        <v>3</v>
      </c>
      <c r="D18" s="5" t="s">
        <v>313</v>
      </c>
      <c r="E18" s="975">
        <v>40642</v>
      </c>
    </row>
    <row r="19" spans="1:5">
      <c r="A19" s="935" t="s">
        <v>2186</v>
      </c>
      <c r="B19" s="48" t="s">
        <v>6651</v>
      </c>
      <c r="C19" s="974">
        <v>1</v>
      </c>
      <c r="D19" s="5" t="s">
        <v>259</v>
      </c>
      <c r="E19" s="975">
        <v>40648</v>
      </c>
    </row>
    <row r="20" spans="1:5">
      <c r="A20" s="935" t="s">
        <v>1266</v>
      </c>
      <c r="B20" s="980" t="s">
        <v>6652</v>
      </c>
      <c r="C20" s="974">
        <v>1.1000000000000001</v>
      </c>
      <c r="D20" s="5" t="s">
        <v>259</v>
      </c>
      <c r="E20" s="975">
        <v>40648</v>
      </c>
    </row>
    <row r="21" spans="1:5">
      <c r="A21" s="935" t="s">
        <v>2187</v>
      </c>
      <c r="B21" s="48" t="s">
        <v>6653</v>
      </c>
      <c r="C21" s="974">
        <v>0.09</v>
      </c>
      <c r="D21" s="5" t="s">
        <v>257</v>
      </c>
      <c r="E21" s="975">
        <v>40661</v>
      </c>
    </row>
    <row r="22" spans="1:5">
      <c r="A22" s="935" t="s">
        <v>2426</v>
      </c>
      <c r="B22" s="48" t="s">
        <v>6654</v>
      </c>
      <c r="C22" s="974">
        <v>0.15</v>
      </c>
      <c r="D22" s="5" t="s">
        <v>257</v>
      </c>
      <c r="E22" s="975">
        <v>40661</v>
      </c>
    </row>
    <row r="23" spans="1:5">
      <c r="A23" s="978" t="s">
        <v>2180</v>
      </c>
      <c r="B23" s="979" t="s">
        <v>6644</v>
      </c>
      <c r="C23" s="974">
        <v>0.5</v>
      </c>
      <c r="D23" s="5" t="s">
        <v>257</v>
      </c>
      <c r="E23" s="975">
        <v>40662</v>
      </c>
    </row>
    <row r="24" spans="1:5">
      <c r="A24" s="978" t="s">
        <v>2189</v>
      </c>
      <c r="B24" s="979" t="s">
        <v>6655</v>
      </c>
      <c r="C24" s="974">
        <v>0.1</v>
      </c>
      <c r="D24" s="5" t="s">
        <v>499</v>
      </c>
      <c r="E24" s="975">
        <v>40680</v>
      </c>
    </row>
    <row r="25" spans="1:5">
      <c r="A25" s="935" t="s">
        <v>1266</v>
      </c>
      <c r="B25" s="48" t="s">
        <v>6650</v>
      </c>
      <c r="C25" s="974">
        <v>2.7</v>
      </c>
      <c r="D25" s="5" t="s">
        <v>499</v>
      </c>
      <c r="E25" s="975">
        <v>40680</v>
      </c>
    </row>
    <row r="26" spans="1:5">
      <c r="A26" s="935" t="s">
        <v>1266</v>
      </c>
      <c r="B26" s="48" t="s">
        <v>6656</v>
      </c>
      <c r="C26" s="974">
        <v>5</v>
      </c>
      <c r="D26" s="5" t="s">
        <v>499</v>
      </c>
      <c r="E26" s="975">
        <v>40680</v>
      </c>
    </row>
    <row r="27" spans="1:5">
      <c r="A27" s="935" t="s">
        <v>1266</v>
      </c>
      <c r="B27" s="979" t="s">
        <v>6657</v>
      </c>
      <c r="C27" s="974">
        <v>2</v>
      </c>
      <c r="D27" s="5" t="s">
        <v>499</v>
      </c>
      <c r="E27" s="975">
        <v>40680</v>
      </c>
    </row>
    <row r="28" spans="1:5">
      <c r="A28" s="935" t="s">
        <v>1266</v>
      </c>
      <c r="B28" s="48" t="s">
        <v>6658</v>
      </c>
      <c r="C28" s="974">
        <v>1.6</v>
      </c>
      <c r="D28" s="5" t="s">
        <v>499</v>
      </c>
      <c r="E28" s="975">
        <v>40680</v>
      </c>
    </row>
    <row r="29" spans="1:5">
      <c r="A29" s="935" t="s">
        <v>2188</v>
      </c>
      <c r="B29" s="979" t="s">
        <v>6659</v>
      </c>
      <c r="C29" s="974">
        <v>5.3</v>
      </c>
      <c r="D29" s="5" t="s">
        <v>499</v>
      </c>
      <c r="E29" s="975">
        <v>40680</v>
      </c>
    </row>
    <row r="30" spans="1:5">
      <c r="A30" s="935" t="s">
        <v>2185</v>
      </c>
      <c r="B30" s="973" t="s">
        <v>6638</v>
      </c>
      <c r="C30" s="974">
        <v>0.5</v>
      </c>
      <c r="D30" s="5" t="s">
        <v>233</v>
      </c>
      <c r="E30" s="975">
        <v>40681</v>
      </c>
    </row>
    <row r="31" spans="1:5">
      <c r="A31" s="935" t="s">
        <v>2181</v>
      </c>
      <c r="B31" s="48" t="s">
        <v>6643</v>
      </c>
      <c r="C31" s="974">
        <v>0.4</v>
      </c>
      <c r="D31" s="5" t="s">
        <v>233</v>
      </c>
      <c r="E31" s="975">
        <v>40681</v>
      </c>
    </row>
    <row r="32" spans="1:5">
      <c r="A32" s="935" t="s">
        <v>2183</v>
      </c>
      <c r="B32" s="48" t="s">
        <v>416</v>
      </c>
      <c r="C32" s="974">
        <v>29.3</v>
      </c>
      <c r="D32" s="5" t="s">
        <v>233</v>
      </c>
      <c r="E32" s="975">
        <v>40682</v>
      </c>
    </row>
    <row r="33" spans="1:5">
      <c r="A33" s="935" t="s">
        <v>2190</v>
      </c>
      <c r="B33" s="5" t="s">
        <v>6660</v>
      </c>
      <c r="C33" s="974">
        <v>1</v>
      </c>
      <c r="D33" s="5" t="s">
        <v>233</v>
      </c>
      <c r="E33" s="975">
        <v>40683</v>
      </c>
    </row>
    <row r="34" spans="1:5">
      <c r="A34" s="978" t="s">
        <v>2180</v>
      </c>
      <c r="B34" s="979" t="s">
        <v>6644</v>
      </c>
      <c r="C34" s="974">
        <v>0.5</v>
      </c>
      <c r="D34" s="5" t="s">
        <v>233</v>
      </c>
      <c r="E34" s="975">
        <v>40683</v>
      </c>
    </row>
    <row r="35" spans="1:5">
      <c r="A35" s="935" t="s">
        <v>2183</v>
      </c>
      <c r="B35" s="48" t="s">
        <v>416</v>
      </c>
      <c r="C35" s="974">
        <v>16</v>
      </c>
      <c r="D35" s="5" t="s">
        <v>233</v>
      </c>
      <c r="E35" s="975">
        <v>40690</v>
      </c>
    </row>
    <row r="36" spans="1:5">
      <c r="A36" s="935" t="s">
        <v>2188</v>
      </c>
      <c r="B36" s="48" t="s">
        <v>421</v>
      </c>
      <c r="C36" s="974">
        <v>4</v>
      </c>
      <c r="D36" s="5" t="s">
        <v>233</v>
      </c>
      <c r="E36" s="975">
        <v>40690</v>
      </c>
    </row>
    <row r="37" spans="1:5">
      <c r="A37" s="935" t="s">
        <v>2188</v>
      </c>
      <c r="B37" s="977" t="s">
        <v>6661</v>
      </c>
      <c r="C37" s="974">
        <v>2</v>
      </c>
      <c r="D37" s="5" t="s">
        <v>233</v>
      </c>
      <c r="E37" s="975">
        <v>40690</v>
      </c>
    </row>
    <row r="38" spans="1:5">
      <c r="A38" s="978" t="s">
        <v>2180</v>
      </c>
      <c r="B38" s="979" t="s">
        <v>6644</v>
      </c>
      <c r="C38" s="974">
        <v>0.6</v>
      </c>
      <c r="D38" s="5" t="s">
        <v>233</v>
      </c>
      <c r="E38" s="975">
        <v>40690</v>
      </c>
    </row>
    <row r="39" spans="1:5">
      <c r="A39" s="935" t="s">
        <v>1266</v>
      </c>
      <c r="B39" s="5" t="s">
        <v>6662</v>
      </c>
      <c r="C39" s="974">
        <v>0.5</v>
      </c>
      <c r="D39" s="5" t="s">
        <v>313</v>
      </c>
      <c r="E39" s="975">
        <v>40695</v>
      </c>
    </row>
    <row r="40" spans="1:5">
      <c r="A40" s="935" t="s">
        <v>1266</v>
      </c>
      <c r="B40" s="48" t="s">
        <v>6658</v>
      </c>
      <c r="C40" s="974">
        <v>2</v>
      </c>
      <c r="D40" s="5" t="s">
        <v>313</v>
      </c>
      <c r="E40" s="975">
        <v>40695</v>
      </c>
    </row>
    <row r="41" spans="1:5">
      <c r="A41" s="935" t="s">
        <v>2191</v>
      </c>
      <c r="B41" s="979" t="s">
        <v>6663</v>
      </c>
      <c r="C41" s="974">
        <v>1.5</v>
      </c>
      <c r="D41" s="5" t="s">
        <v>313</v>
      </c>
      <c r="E41" s="975">
        <v>40695</v>
      </c>
    </row>
    <row r="42" spans="1:5">
      <c r="A42" s="935" t="s">
        <v>1266</v>
      </c>
      <c r="B42" s="48" t="s">
        <v>425</v>
      </c>
      <c r="C42" s="974">
        <v>2</v>
      </c>
      <c r="D42" s="5" t="s">
        <v>233</v>
      </c>
      <c r="E42" s="975">
        <v>40696</v>
      </c>
    </row>
    <row r="43" spans="1:5">
      <c r="A43" s="935" t="s">
        <v>2183</v>
      </c>
      <c r="B43" s="48" t="s">
        <v>416</v>
      </c>
      <c r="C43" s="974">
        <v>14</v>
      </c>
      <c r="D43" s="5" t="s">
        <v>233</v>
      </c>
      <c r="E43" s="975">
        <v>40697</v>
      </c>
    </row>
    <row r="44" spans="1:5">
      <c r="A44" s="935" t="s">
        <v>2188</v>
      </c>
      <c r="B44" s="977" t="s">
        <v>6661</v>
      </c>
      <c r="C44" s="974">
        <v>1.6</v>
      </c>
      <c r="D44" s="5" t="s">
        <v>233</v>
      </c>
      <c r="E44" s="975">
        <v>40697</v>
      </c>
    </row>
    <row r="45" spans="1:5">
      <c r="A45" s="935" t="s">
        <v>1266</v>
      </c>
      <c r="B45" s="48" t="s">
        <v>6650</v>
      </c>
      <c r="C45" s="981">
        <v>0.92500000000000004</v>
      </c>
      <c r="D45" s="982" t="s">
        <v>696</v>
      </c>
      <c r="E45" s="975">
        <v>40727</v>
      </c>
    </row>
    <row r="46" spans="1:5">
      <c r="A46" s="983" t="s">
        <v>5673</v>
      </c>
      <c r="B46" s="982" t="s">
        <v>311</v>
      </c>
      <c r="C46" s="981">
        <v>4.1000000000000002E-2</v>
      </c>
      <c r="D46" s="982" t="s">
        <v>696</v>
      </c>
      <c r="E46" s="975">
        <v>40727</v>
      </c>
    </row>
    <row r="47" spans="1:5">
      <c r="A47" s="983" t="s">
        <v>2181</v>
      </c>
      <c r="B47" s="48" t="s">
        <v>6643</v>
      </c>
      <c r="C47" s="981">
        <v>2.4500000000000002</v>
      </c>
      <c r="D47" s="982" t="s">
        <v>695</v>
      </c>
      <c r="E47" s="975">
        <v>40728</v>
      </c>
    </row>
    <row r="48" spans="1:5">
      <c r="A48" s="935" t="s">
        <v>1266</v>
      </c>
      <c r="B48" s="973" t="s">
        <v>6664</v>
      </c>
      <c r="C48" s="981">
        <v>0.10100000000000001</v>
      </c>
      <c r="D48" s="982" t="s">
        <v>5658</v>
      </c>
      <c r="E48" s="975">
        <v>40729</v>
      </c>
    </row>
    <row r="49" spans="1:5">
      <c r="A49" s="935" t="s">
        <v>1266</v>
      </c>
      <c r="B49" s="979" t="s">
        <v>6665</v>
      </c>
      <c r="C49" s="981">
        <v>19.785</v>
      </c>
      <c r="D49" s="982" t="s">
        <v>5657</v>
      </c>
      <c r="E49" s="975">
        <v>40729</v>
      </c>
    </row>
    <row r="50" spans="1:5">
      <c r="A50" s="935" t="s">
        <v>1266</v>
      </c>
      <c r="B50" s="48" t="s">
        <v>6658</v>
      </c>
      <c r="C50" s="981">
        <v>10.000999999999999</v>
      </c>
      <c r="D50" s="982" t="s">
        <v>5663</v>
      </c>
      <c r="E50" s="975">
        <v>40729</v>
      </c>
    </row>
    <row r="51" spans="1:5">
      <c r="A51" s="935" t="s">
        <v>2191</v>
      </c>
      <c r="B51" s="979" t="s">
        <v>6663</v>
      </c>
      <c r="C51" s="981">
        <v>0.55100000000000005</v>
      </c>
      <c r="D51" s="982" t="s">
        <v>5661</v>
      </c>
      <c r="E51" s="975">
        <v>40729</v>
      </c>
    </row>
    <row r="52" spans="1:5">
      <c r="A52" s="935" t="s">
        <v>2191</v>
      </c>
      <c r="B52" s="979" t="s">
        <v>6663</v>
      </c>
      <c r="C52" s="981"/>
      <c r="D52" s="982" t="s">
        <v>5662</v>
      </c>
      <c r="E52" s="975">
        <v>40729</v>
      </c>
    </row>
    <row r="53" spans="1:5">
      <c r="A53" s="935" t="s">
        <v>2188</v>
      </c>
      <c r="B53" s="979" t="s">
        <v>6659</v>
      </c>
      <c r="C53" s="981">
        <v>0.255</v>
      </c>
      <c r="D53" s="982" t="s">
        <v>5660</v>
      </c>
      <c r="E53" s="975">
        <v>40729</v>
      </c>
    </row>
    <row r="54" spans="1:5">
      <c r="A54" s="978" t="s">
        <v>2180</v>
      </c>
      <c r="B54" s="973" t="s">
        <v>6666</v>
      </c>
      <c r="C54" s="981">
        <v>0.41499999999999998</v>
      </c>
      <c r="D54" s="982" t="s">
        <v>5659</v>
      </c>
      <c r="E54" s="975">
        <v>40729</v>
      </c>
    </row>
    <row r="55" spans="1:5">
      <c r="A55" s="935" t="s">
        <v>2185</v>
      </c>
      <c r="B55" s="973" t="s">
        <v>6638</v>
      </c>
      <c r="C55" s="981">
        <v>0.10100000000000001</v>
      </c>
      <c r="D55" s="982" t="s">
        <v>5670</v>
      </c>
      <c r="E55" s="975">
        <v>40730</v>
      </c>
    </row>
    <row r="56" spans="1:5">
      <c r="A56" s="935" t="s">
        <v>1266</v>
      </c>
      <c r="B56" s="5" t="s">
        <v>6662</v>
      </c>
      <c r="C56" s="981">
        <v>0.48499999999999999</v>
      </c>
      <c r="D56" s="982" t="s">
        <v>5669</v>
      </c>
      <c r="E56" s="975">
        <v>40730</v>
      </c>
    </row>
    <row r="57" spans="1:5">
      <c r="A57" s="935" t="s">
        <v>6646</v>
      </c>
      <c r="B57" s="48" t="s">
        <v>6647</v>
      </c>
      <c r="C57" s="981">
        <v>0.71099999999999997</v>
      </c>
      <c r="D57" s="982" t="s">
        <v>5664</v>
      </c>
      <c r="E57" s="975">
        <v>40730</v>
      </c>
    </row>
    <row r="58" spans="1:5">
      <c r="A58" s="935" t="s">
        <v>6646</v>
      </c>
      <c r="B58" s="48" t="s">
        <v>6647</v>
      </c>
      <c r="C58" s="981"/>
      <c r="D58" s="982" t="s">
        <v>5665</v>
      </c>
      <c r="E58" s="975">
        <v>40730</v>
      </c>
    </row>
    <row r="59" spans="1:5">
      <c r="A59" s="935" t="s">
        <v>6646</v>
      </c>
      <c r="B59" s="48" t="s">
        <v>6647</v>
      </c>
      <c r="C59" s="981"/>
      <c r="D59" s="982" t="s">
        <v>5666</v>
      </c>
      <c r="E59" s="975">
        <v>40730</v>
      </c>
    </row>
    <row r="60" spans="1:5">
      <c r="A60" s="935" t="s">
        <v>2191</v>
      </c>
      <c r="B60" s="979" t="s">
        <v>6667</v>
      </c>
      <c r="C60" s="981">
        <v>31.201000000000001</v>
      </c>
      <c r="D60" s="982" t="s">
        <v>5668</v>
      </c>
      <c r="E60" s="975">
        <v>40730</v>
      </c>
    </row>
    <row r="61" spans="1:5">
      <c r="A61" s="935" t="s">
        <v>2190</v>
      </c>
      <c r="B61" s="5" t="s">
        <v>6660</v>
      </c>
      <c r="C61" s="981">
        <v>4.5599999999999996</v>
      </c>
      <c r="D61" s="982" t="s">
        <v>5667</v>
      </c>
      <c r="E61" s="975">
        <v>40740</v>
      </c>
    </row>
    <row r="62" spans="1:5">
      <c r="A62" s="935" t="s">
        <v>2183</v>
      </c>
      <c r="B62" s="48" t="s">
        <v>416</v>
      </c>
      <c r="C62" s="981">
        <v>13.503</v>
      </c>
      <c r="D62" s="982" t="s">
        <v>5671</v>
      </c>
      <c r="E62" s="975">
        <v>40740</v>
      </c>
    </row>
    <row r="63" spans="1:5">
      <c r="A63" s="935" t="s">
        <v>1266</v>
      </c>
      <c r="B63" s="5" t="s">
        <v>6668</v>
      </c>
      <c r="C63" s="981">
        <v>6.5510000000000002</v>
      </c>
      <c r="D63" s="982" t="s">
        <v>5672</v>
      </c>
      <c r="E63" s="975">
        <v>40740</v>
      </c>
    </row>
    <row r="64" spans="1:5">
      <c r="A64" s="978" t="s">
        <v>2180</v>
      </c>
      <c r="B64" s="979" t="s">
        <v>6644</v>
      </c>
      <c r="C64" s="981">
        <v>0.45300000000000001</v>
      </c>
      <c r="D64" s="982" t="s">
        <v>5671</v>
      </c>
      <c r="E64" s="975">
        <v>40740</v>
      </c>
    </row>
    <row r="65" spans="1:5">
      <c r="A65" s="935" t="s">
        <v>1264</v>
      </c>
      <c r="B65" s="5" t="s">
        <v>6669</v>
      </c>
      <c r="C65" s="974">
        <v>0.3</v>
      </c>
      <c r="D65" s="5" t="s">
        <v>233</v>
      </c>
      <c r="E65" s="975">
        <v>40756</v>
      </c>
    </row>
    <row r="66" spans="1:5">
      <c r="A66" s="935" t="s">
        <v>2190</v>
      </c>
      <c r="B66" s="5" t="s">
        <v>6660</v>
      </c>
      <c r="C66" s="974">
        <v>2</v>
      </c>
      <c r="D66" s="5" t="s">
        <v>233</v>
      </c>
      <c r="E66" s="975">
        <v>40767</v>
      </c>
    </row>
    <row r="67" spans="1:5">
      <c r="A67" s="935" t="s">
        <v>2183</v>
      </c>
      <c r="B67" s="48" t="s">
        <v>416</v>
      </c>
      <c r="C67" s="974">
        <v>1.72</v>
      </c>
      <c r="D67" s="5" t="s">
        <v>233</v>
      </c>
      <c r="E67" s="975">
        <v>40767</v>
      </c>
    </row>
    <row r="68" spans="1:5">
      <c r="A68" s="935" t="s">
        <v>2183</v>
      </c>
      <c r="B68" s="48" t="s">
        <v>416</v>
      </c>
      <c r="C68" s="974">
        <v>0.93</v>
      </c>
      <c r="D68" s="5" t="s">
        <v>233</v>
      </c>
      <c r="E68" s="975">
        <v>40767</v>
      </c>
    </row>
    <row r="69" spans="1:5">
      <c r="A69" s="935" t="s">
        <v>1266</v>
      </c>
      <c r="B69" s="48" t="s">
        <v>6650</v>
      </c>
      <c r="C69" s="974">
        <v>1.1399999999999999</v>
      </c>
      <c r="D69" s="5" t="s">
        <v>233</v>
      </c>
      <c r="E69" s="975">
        <v>40767</v>
      </c>
    </row>
    <row r="70" spans="1:5">
      <c r="A70" s="935" t="s">
        <v>1266</v>
      </c>
      <c r="B70" s="979" t="s">
        <v>6665</v>
      </c>
      <c r="C70" s="974">
        <v>0.66500000000000004</v>
      </c>
      <c r="D70" s="5" t="s">
        <v>233</v>
      </c>
      <c r="E70" s="975">
        <v>40767</v>
      </c>
    </row>
    <row r="71" spans="1:5">
      <c r="A71" s="935" t="s">
        <v>2191</v>
      </c>
      <c r="B71" s="48" t="s">
        <v>6670</v>
      </c>
      <c r="C71" s="974">
        <v>0.28000000000000003</v>
      </c>
      <c r="D71" s="5" t="s">
        <v>233</v>
      </c>
      <c r="E71" s="975">
        <v>40767</v>
      </c>
    </row>
    <row r="72" spans="1:5">
      <c r="A72" s="935" t="s">
        <v>2190</v>
      </c>
      <c r="B72" s="5" t="s">
        <v>6660</v>
      </c>
      <c r="C72" s="974">
        <v>0.44500000000000001</v>
      </c>
      <c r="D72" s="5" t="s">
        <v>314</v>
      </c>
      <c r="E72" s="975">
        <v>40770</v>
      </c>
    </row>
    <row r="73" spans="1:5">
      <c r="A73" s="935" t="s">
        <v>2192</v>
      </c>
      <c r="B73" s="5" t="s">
        <v>6671</v>
      </c>
      <c r="C73" s="974">
        <v>4.3</v>
      </c>
      <c r="D73" s="5" t="s">
        <v>263</v>
      </c>
      <c r="E73" s="975">
        <v>40770</v>
      </c>
    </row>
    <row r="74" spans="1:5">
      <c r="A74" s="935" t="s">
        <v>1266</v>
      </c>
      <c r="B74" s="5" t="s">
        <v>6672</v>
      </c>
      <c r="C74" s="974">
        <v>61.36</v>
      </c>
      <c r="D74" s="5" t="s">
        <v>386</v>
      </c>
      <c r="E74" s="975">
        <v>40770</v>
      </c>
    </row>
    <row r="75" spans="1:5">
      <c r="A75" s="935" t="s">
        <v>2188</v>
      </c>
      <c r="B75" s="979" t="s">
        <v>6659</v>
      </c>
      <c r="C75" s="974">
        <v>1.71</v>
      </c>
      <c r="D75" s="5" t="s">
        <v>233</v>
      </c>
      <c r="E75" s="975">
        <v>40770</v>
      </c>
    </row>
    <row r="76" spans="1:5">
      <c r="A76" s="935" t="s">
        <v>2188</v>
      </c>
      <c r="B76" s="48" t="s">
        <v>421</v>
      </c>
      <c r="C76" s="974">
        <v>0.77500000000000002</v>
      </c>
      <c r="D76" s="5" t="s">
        <v>233</v>
      </c>
      <c r="E76" s="975">
        <v>40770</v>
      </c>
    </row>
    <row r="77" spans="1:5">
      <c r="A77" s="978" t="s">
        <v>2180</v>
      </c>
      <c r="B77" s="979" t="s">
        <v>6644</v>
      </c>
      <c r="C77" s="974">
        <v>0.125</v>
      </c>
      <c r="D77" s="5" t="s">
        <v>233</v>
      </c>
      <c r="E77" s="975">
        <v>40770</v>
      </c>
    </row>
    <row r="78" spans="1:5">
      <c r="A78" s="935" t="s">
        <v>2188</v>
      </c>
      <c r="B78" s="48" t="s">
        <v>421</v>
      </c>
      <c r="C78" s="974">
        <v>10.96</v>
      </c>
      <c r="D78" s="5" t="s">
        <v>233</v>
      </c>
      <c r="E78" s="975">
        <v>40771</v>
      </c>
    </row>
    <row r="79" spans="1:5">
      <c r="A79" s="935" t="s">
        <v>1266</v>
      </c>
      <c r="B79" s="48" t="s">
        <v>425</v>
      </c>
      <c r="C79" s="974">
        <v>3.32</v>
      </c>
      <c r="D79" s="5" t="s">
        <v>197</v>
      </c>
      <c r="E79" s="975">
        <v>40773</v>
      </c>
    </row>
    <row r="80" spans="1:5">
      <c r="A80" s="935" t="s">
        <v>2192</v>
      </c>
      <c r="B80" s="982" t="s">
        <v>311</v>
      </c>
      <c r="C80" s="974">
        <v>0.62</v>
      </c>
      <c r="D80" s="5" t="s">
        <v>216</v>
      </c>
      <c r="E80" s="975">
        <v>40777</v>
      </c>
    </row>
    <row r="81" spans="1:5">
      <c r="A81" s="978" t="s">
        <v>2189</v>
      </c>
      <c r="B81" s="979" t="s">
        <v>6655</v>
      </c>
      <c r="C81" s="974">
        <v>0.94</v>
      </c>
      <c r="D81" s="5" t="s">
        <v>216</v>
      </c>
      <c r="E81" s="975">
        <v>40777</v>
      </c>
    </row>
    <row r="82" spans="1:5">
      <c r="A82" s="935" t="s">
        <v>1266</v>
      </c>
      <c r="B82" s="5" t="s">
        <v>6673</v>
      </c>
      <c r="C82" s="974">
        <v>3.5249999999999999</v>
      </c>
      <c r="D82" s="5" t="s">
        <v>386</v>
      </c>
      <c r="E82" s="975">
        <v>40777</v>
      </c>
    </row>
    <row r="83" spans="1:5">
      <c r="A83" s="935" t="s">
        <v>1266</v>
      </c>
      <c r="B83" s="48" t="s">
        <v>6658</v>
      </c>
      <c r="C83" s="974">
        <v>0.52500000000000002</v>
      </c>
      <c r="D83" s="5" t="s">
        <v>216</v>
      </c>
      <c r="E83" s="975">
        <v>40777</v>
      </c>
    </row>
    <row r="84" spans="1:5">
      <c r="A84" s="935" t="s">
        <v>1266</v>
      </c>
      <c r="B84" s="48" t="s">
        <v>6674</v>
      </c>
      <c r="C84" s="974">
        <v>2.73</v>
      </c>
      <c r="D84" s="5" t="s">
        <v>757</v>
      </c>
      <c r="E84" s="975">
        <v>40777</v>
      </c>
    </row>
    <row r="85" spans="1:5">
      <c r="A85" s="935" t="s">
        <v>2188</v>
      </c>
      <c r="B85" s="48" t="s">
        <v>6675</v>
      </c>
      <c r="C85" s="974">
        <v>0.63500000000000001</v>
      </c>
      <c r="D85" s="5" t="s">
        <v>216</v>
      </c>
      <c r="E85" s="975">
        <v>40777</v>
      </c>
    </row>
    <row r="86" spans="1:5">
      <c r="A86" s="978" t="s">
        <v>2193</v>
      </c>
      <c r="B86" s="979" t="s">
        <v>6676</v>
      </c>
      <c r="C86" s="974">
        <v>8.5000000000000006E-2</v>
      </c>
      <c r="D86" s="5" t="s">
        <v>386</v>
      </c>
      <c r="E86" s="975">
        <v>40777</v>
      </c>
    </row>
    <row r="87" spans="1:5">
      <c r="A87" s="935" t="s">
        <v>2181</v>
      </c>
      <c r="B87" s="979" t="s">
        <v>6677</v>
      </c>
      <c r="C87" s="974">
        <v>4.3449999999999998</v>
      </c>
      <c r="D87" s="5" t="s">
        <v>263</v>
      </c>
      <c r="E87" s="975">
        <v>40778</v>
      </c>
    </row>
    <row r="88" spans="1:5">
      <c r="A88" s="935" t="s">
        <v>1266</v>
      </c>
      <c r="B88" s="5" t="s">
        <v>6662</v>
      </c>
      <c r="C88" s="974">
        <v>1.655</v>
      </c>
      <c r="D88" s="5" t="s">
        <v>259</v>
      </c>
      <c r="E88" s="975">
        <v>40780</v>
      </c>
    </row>
    <row r="89" spans="1:5">
      <c r="A89" s="935" t="s">
        <v>1266</v>
      </c>
      <c r="B89" s="48" t="s">
        <v>6674</v>
      </c>
      <c r="C89" s="974">
        <v>0.11</v>
      </c>
      <c r="D89" s="5" t="s">
        <v>315</v>
      </c>
      <c r="E89" s="975">
        <v>40781</v>
      </c>
    </row>
    <row r="90" spans="1:5">
      <c r="A90" s="978" t="s">
        <v>2194</v>
      </c>
      <c r="B90" s="5" t="s">
        <v>6678</v>
      </c>
      <c r="C90" s="974">
        <v>0.105</v>
      </c>
      <c r="D90" s="5" t="s">
        <v>315</v>
      </c>
      <c r="E90" s="975">
        <v>40781</v>
      </c>
    </row>
    <row r="91" spans="1:5">
      <c r="A91" s="935" t="s">
        <v>2188</v>
      </c>
      <c r="B91" s="5" t="s">
        <v>6679</v>
      </c>
      <c r="C91" s="974">
        <v>10.435</v>
      </c>
      <c r="D91" s="5" t="s">
        <v>263</v>
      </c>
      <c r="E91" s="975">
        <v>40782</v>
      </c>
    </row>
    <row r="92" spans="1:5">
      <c r="A92" s="935" t="s">
        <v>2183</v>
      </c>
      <c r="B92" s="5" t="s">
        <v>6645</v>
      </c>
      <c r="C92" s="974">
        <v>2.0550000000000002</v>
      </c>
      <c r="D92" s="5" t="s">
        <v>263</v>
      </c>
      <c r="E92" s="975">
        <v>40784</v>
      </c>
    </row>
    <row r="93" spans="1:5">
      <c r="A93" s="935" t="s">
        <v>1266</v>
      </c>
      <c r="B93" s="48" t="s">
        <v>425</v>
      </c>
      <c r="C93" s="974">
        <v>1.41</v>
      </c>
      <c r="D93" s="5" t="s">
        <v>257</v>
      </c>
      <c r="E93" s="975">
        <v>40784</v>
      </c>
    </row>
    <row r="94" spans="1:5">
      <c r="A94" s="935" t="s">
        <v>2188</v>
      </c>
      <c r="B94" s="977" t="s">
        <v>6661</v>
      </c>
      <c r="C94" s="974">
        <v>2.65</v>
      </c>
      <c r="D94" s="5" t="s">
        <v>257</v>
      </c>
      <c r="E94" s="975">
        <v>40784</v>
      </c>
    </row>
    <row r="95" spans="1:5">
      <c r="A95" s="935" t="s">
        <v>2191</v>
      </c>
      <c r="B95" s="48" t="s">
        <v>6670</v>
      </c>
      <c r="C95" s="974">
        <v>1.95</v>
      </c>
      <c r="D95" s="5" t="s">
        <v>197</v>
      </c>
      <c r="E95" s="975">
        <v>40793</v>
      </c>
    </row>
    <row r="96" spans="1:5">
      <c r="A96" s="935" t="s">
        <v>677</v>
      </c>
      <c r="B96" s="48" t="s">
        <v>6680</v>
      </c>
      <c r="C96" s="974">
        <v>0.66</v>
      </c>
      <c r="D96" s="5" t="s">
        <v>233</v>
      </c>
      <c r="E96" s="975">
        <v>40794</v>
      </c>
    </row>
    <row r="97" spans="1:8">
      <c r="A97" s="935" t="s">
        <v>2181</v>
      </c>
      <c r="B97" s="979" t="s">
        <v>6677</v>
      </c>
      <c r="C97" s="974">
        <v>4.5199999999999996</v>
      </c>
      <c r="D97" s="5" t="s">
        <v>314</v>
      </c>
      <c r="E97" s="975">
        <v>40795</v>
      </c>
    </row>
    <row r="98" spans="1:8">
      <c r="A98" s="935" t="s">
        <v>2181</v>
      </c>
      <c r="B98" s="979" t="s">
        <v>6677</v>
      </c>
      <c r="C98" s="974">
        <v>1</v>
      </c>
      <c r="D98" s="5" t="s">
        <v>197</v>
      </c>
      <c r="E98" s="975">
        <v>40799</v>
      </c>
    </row>
    <row r="99" spans="1:8">
      <c r="A99" s="935" t="s">
        <v>2183</v>
      </c>
      <c r="B99" s="48" t="s">
        <v>416</v>
      </c>
      <c r="C99" s="974">
        <v>0.4</v>
      </c>
      <c r="D99" s="5" t="s">
        <v>197</v>
      </c>
      <c r="E99" s="975">
        <v>40799</v>
      </c>
    </row>
    <row r="100" spans="1:8">
      <c r="A100" s="935" t="s">
        <v>2183</v>
      </c>
      <c r="B100" s="48" t="s">
        <v>416</v>
      </c>
      <c r="C100" s="974">
        <v>0.39500000000000002</v>
      </c>
      <c r="D100" s="5" t="s">
        <v>233</v>
      </c>
      <c r="E100" s="975">
        <v>40802</v>
      </c>
    </row>
    <row r="101" spans="1:8">
      <c r="A101" s="935" t="s">
        <v>2181</v>
      </c>
      <c r="B101" s="979" t="s">
        <v>6677</v>
      </c>
      <c r="C101" s="974">
        <v>10.1</v>
      </c>
      <c r="D101" s="5" t="s">
        <v>314</v>
      </c>
      <c r="E101" s="975">
        <v>40808</v>
      </c>
    </row>
    <row r="102" spans="1:8">
      <c r="A102" s="935" t="s">
        <v>1266</v>
      </c>
      <c r="B102" s="5" t="s">
        <v>6681</v>
      </c>
      <c r="C102" s="974">
        <v>0.23</v>
      </c>
      <c r="D102" s="5" t="s">
        <v>315</v>
      </c>
      <c r="E102" s="975">
        <v>40808</v>
      </c>
      <c r="H102" s="814"/>
    </row>
    <row r="103" spans="1:8">
      <c r="A103" s="935" t="s">
        <v>1267</v>
      </c>
      <c r="B103" s="5" t="s">
        <v>6682</v>
      </c>
      <c r="C103" s="974">
        <v>2.5</v>
      </c>
      <c r="D103" s="5" t="s">
        <v>233</v>
      </c>
      <c r="E103" s="975">
        <v>40808</v>
      </c>
      <c r="H103" s="814"/>
    </row>
    <row r="104" spans="1:8">
      <c r="A104" s="935" t="s">
        <v>1266</v>
      </c>
      <c r="B104" s="48" t="s">
        <v>6674</v>
      </c>
      <c r="C104" s="974">
        <v>6</v>
      </c>
      <c r="D104" s="5" t="s">
        <v>315</v>
      </c>
      <c r="E104" s="975">
        <v>40810</v>
      </c>
      <c r="H104" s="814"/>
    </row>
    <row r="105" spans="1:8">
      <c r="A105" s="935" t="s">
        <v>1267</v>
      </c>
      <c r="B105" s="5" t="s">
        <v>6683</v>
      </c>
      <c r="C105" s="974" t="s">
        <v>1057</v>
      </c>
      <c r="D105" s="5" t="s">
        <v>314</v>
      </c>
      <c r="E105" s="975">
        <v>40810</v>
      </c>
    </row>
    <row r="106" spans="1:8">
      <c r="A106" s="935" t="s">
        <v>2181</v>
      </c>
      <c r="B106" s="979" t="s">
        <v>6677</v>
      </c>
      <c r="C106" s="974">
        <v>2.69</v>
      </c>
      <c r="D106" s="5" t="s">
        <v>314</v>
      </c>
      <c r="E106" s="975">
        <v>40812</v>
      </c>
    </row>
    <row r="107" spans="1:8">
      <c r="A107" s="935" t="s">
        <v>1267</v>
      </c>
      <c r="B107" s="5" t="s">
        <v>311</v>
      </c>
      <c r="C107" s="974">
        <v>5.5E-2</v>
      </c>
      <c r="D107" s="5" t="s">
        <v>233</v>
      </c>
      <c r="E107" s="975">
        <v>40812</v>
      </c>
      <c r="H107" s="814"/>
    </row>
    <row r="108" spans="1:8">
      <c r="A108" s="935" t="s">
        <v>1266</v>
      </c>
      <c r="B108" s="5" t="s">
        <v>6684</v>
      </c>
      <c r="C108" s="974">
        <v>0.47499999999999998</v>
      </c>
      <c r="D108" s="5" t="s">
        <v>314</v>
      </c>
      <c r="E108" s="975">
        <v>40814</v>
      </c>
    </row>
    <row r="109" spans="1:8">
      <c r="A109" s="978" t="s">
        <v>2194</v>
      </c>
      <c r="B109" s="5" t="s">
        <v>6678</v>
      </c>
      <c r="C109" s="974">
        <v>0.95</v>
      </c>
      <c r="D109" s="5" t="s">
        <v>314</v>
      </c>
      <c r="E109" s="975">
        <v>40814</v>
      </c>
      <c r="H109" s="814"/>
    </row>
    <row r="110" spans="1:8">
      <c r="A110" s="935" t="s">
        <v>2197</v>
      </c>
      <c r="B110" s="979" t="s">
        <v>6685</v>
      </c>
      <c r="C110" s="974">
        <v>0.82499999999999996</v>
      </c>
      <c r="D110" s="5" t="s">
        <v>314</v>
      </c>
      <c r="E110" s="975">
        <v>40815</v>
      </c>
      <c r="H110" s="814"/>
    </row>
    <row r="111" spans="1:8">
      <c r="A111" s="935" t="s">
        <v>2181</v>
      </c>
      <c r="B111" s="979" t="s">
        <v>6677</v>
      </c>
      <c r="C111" s="974">
        <v>1.0249999999999999</v>
      </c>
      <c r="D111" s="5" t="s">
        <v>314</v>
      </c>
      <c r="E111" s="975">
        <v>40816</v>
      </c>
      <c r="H111" s="814"/>
    </row>
    <row r="112" spans="1:8">
      <c r="A112" s="935" t="s">
        <v>1269</v>
      </c>
      <c r="B112" s="5" t="s">
        <v>6686</v>
      </c>
      <c r="C112" s="974">
        <v>0.72</v>
      </c>
      <c r="D112" s="5" t="s">
        <v>257</v>
      </c>
      <c r="E112" s="975">
        <v>40817</v>
      </c>
      <c r="H112" s="814"/>
    </row>
    <row r="113" spans="1:8">
      <c r="A113" s="935" t="s">
        <v>2183</v>
      </c>
      <c r="B113" s="5" t="s">
        <v>6687</v>
      </c>
      <c r="C113" s="974">
        <v>4.5350000000000001</v>
      </c>
      <c r="D113" s="5" t="s">
        <v>314</v>
      </c>
      <c r="E113" s="975">
        <v>40819</v>
      </c>
      <c r="H113" s="814"/>
    </row>
    <row r="114" spans="1:8">
      <c r="A114" s="935" t="s">
        <v>2188</v>
      </c>
      <c r="B114" s="5" t="s">
        <v>6688</v>
      </c>
      <c r="C114" s="974">
        <v>0.185</v>
      </c>
      <c r="D114" s="5" t="s">
        <v>314</v>
      </c>
      <c r="E114" s="975">
        <v>40819</v>
      </c>
      <c r="H114" s="814"/>
    </row>
    <row r="115" spans="1:8">
      <c r="A115" s="935" t="s">
        <v>2183</v>
      </c>
      <c r="B115" s="5" t="s">
        <v>6689</v>
      </c>
      <c r="C115" s="974">
        <v>0.38090000000000002</v>
      </c>
      <c r="D115" s="5" t="s">
        <v>315</v>
      </c>
      <c r="E115" s="975">
        <v>40820</v>
      </c>
      <c r="H115" s="814"/>
    </row>
    <row r="116" spans="1:8">
      <c r="A116" s="978" t="s">
        <v>2194</v>
      </c>
      <c r="B116" s="5" t="s">
        <v>6678</v>
      </c>
      <c r="C116" s="974">
        <v>1.44</v>
      </c>
      <c r="D116" s="5" t="s">
        <v>315</v>
      </c>
      <c r="E116" s="975">
        <v>40820</v>
      </c>
    </row>
    <row r="117" spans="1:8">
      <c r="A117" s="978" t="s">
        <v>2194</v>
      </c>
      <c r="B117" s="5" t="s">
        <v>6690</v>
      </c>
      <c r="C117" s="974">
        <v>0.66</v>
      </c>
      <c r="D117" s="5" t="s">
        <v>1067</v>
      </c>
      <c r="E117" s="975">
        <v>40820</v>
      </c>
    </row>
    <row r="118" spans="1:8">
      <c r="A118" s="935" t="s">
        <v>1267</v>
      </c>
      <c r="B118" s="5" t="s">
        <v>6691</v>
      </c>
      <c r="C118" s="974">
        <v>4.0999999999999996</v>
      </c>
      <c r="D118" s="5" t="s">
        <v>315</v>
      </c>
      <c r="E118" s="975">
        <v>40820</v>
      </c>
    </row>
    <row r="119" spans="1:8">
      <c r="A119" s="935" t="s">
        <v>2202</v>
      </c>
      <c r="B119" s="5" t="s">
        <v>6692</v>
      </c>
      <c r="C119" s="974">
        <v>0.4</v>
      </c>
      <c r="D119" s="5" t="s">
        <v>314</v>
      </c>
      <c r="E119" s="975">
        <v>40820</v>
      </c>
    </row>
    <row r="120" spans="1:8">
      <c r="A120" s="935" t="s">
        <v>2191</v>
      </c>
      <c r="B120" s="48" t="s">
        <v>6670</v>
      </c>
      <c r="C120" s="974">
        <v>1.5</v>
      </c>
      <c r="D120" s="5" t="s">
        <v>315</v>
      </c>
      <c r="E120" s="975">
        <v>40821</v>
      </c>
    </row>
    <row r="121" spans="1:8">
      <c r="A121" s="935" t="s">
        <v>1266</v>
      </c>
      <c r="B121" s="5" t="s">
        <v>6668</v>
      </c>
      <c r="C121" s="974">
        <v>2.4700000000000002</v>
      </c>
      <c r="D121" s="5" t="s">
        <v>1063</v>
      </c>
      <c r="E121" s="975">
        <v>40823</v>
      </c>
    </row>
    <row r="122" spans="1:8">
      <c r="A122" s="935" t="s">
        <v>1267</v>
      </c>
      <c r="B122" s="5" t="s">
        <v>6693</v>
      </c>
      <c r="C122" s="974">
        <v>7.38</v>
      </c>
      <c r="D122" s="5" t="s">
        <v>1061</v>
      </c>
      <c r="E122" s="975">
        <v>40823</v>
      </c>
    </row>
    <row r="123" spans="1:8">
      <c r="A123" s="935" t="s">
        <v>1261</v>
      </c>
      <c r="B123" s="5" t="s">
        <v>6694</v>
      </c>
      <c r="C123" s="974">
        <v>0.56999999999999995</v>
      </c>
      <c r="D123" s="5" t="s">
        <v>1063</v>
      </c>
      <c r="E123" s="975">
        <v>40823</v>
      </c>
    </row>
    <row r="124" spans="1:8">
      <c r="A124" s="935" t="s">
        <v>2181</v>
      </c>
      <c r="B124" s="979" t="s">
        <v>6677</v>
      </c>
      <c r="C124" s="974">
        <v>0.45</v>
      </c>
      <c r="D124" s="5" t="s">
        <v>197</v>
      </c>
      <c r="E124" s="975">
        <v>40824</v>
      </c>
    </row>
    <row r="125" spans="1:8">
      <c r="A125" s="935" t="s">
        <v>2183</v>
      </c>
      <c r="B125" s="5" t="s">
        <v>6687</v>
      </c>
      <c r="C125" s="974">
        <v>3.1949999999999998</v>
      </c>
      <c r="D125" s="5" t="s">
        <v>197</v>
      </c>
      <c r="E125" s="975">
        <v>40824</v>
      </c>
      <c r="F125" s="806"/>
    </row>
    <row r="126" spans="1:8">
      <c r="A126" s="935" t="s">
        <v>1266</v>
      </c>
      <c r="B126" s="979" t="s">
        <v>6695</v>
      </c>
      <c r="C126" s="984">
        <v>2.14</v>
      </c>
      <c r="D126" s="976" t="s">
        <v>4893</v>
      </c>
      <c r="E126" s="975">
        <v>40824</v>
      </c>
      <c r="F126" s="829"/>
    </row>
    <row r="127" spans="1:8">
      <c r="A127" s="935" t="s">
        <v>1266</v>
      </c>
      <c r="B127" s="5" t="s">
        <v>6684</v>
      </c>
      <c r="C127" s="974">
        <v>4.97</v>
      </c>
      <c r="D127" s="5" t="s">
        <v>314</v>
      </c>
      <c r="E127" s="975">
        <v>40825</v>
      </c>
    </row>
    <row r="128" spans="1:8">
      <c r="A128" s="935" t="s">
        <v>1261</v>
      </c>
      <c r="B128" s="5" t="s">
        <v>6694</v>
      </c>
      <c r="C128" s="974">
        <v>0.88500000000000001</v>
      </c>
      <c r="D128" s="5" t="s">
        <v>1262</v>
      </c>
      <c r="E128" s="975">
        <v>40843</v>
      </c>
    </row>
    <row r="129" spans="1:7">
      <c r="A129" s="935" t="s">
        <v>1266</v>
      </c>
      <c r="B129" s="5" t="s">
        <v>6668</v>
      </c>
      <c r="C129" s="974">
        <v>1.4</v>
      </c>
      <c r="D129" s="5" t="s">
        <v>315</v>
      </c>
      <c r="E129" s="975">
        <v>40844</v>
      </c>
    </row>
    <row r="130" spans="1:7">
      <c r="A130" s="935" t="s">
        <v>1264</v>
      </c>
      <c r="B130" s="5" t="s">
        <v>6696</v>
      </c>
      <c r="C130" s="974">
        <v>0.745</v>
      </c>
      <c r="D130" s="5" t="s">
        <v>315</v>
      </c>
      <c r="E130" s="975">
        <v>40844</v>
      </c>
      <c r="F130" s="806"/>
    </row>
    <row r="131" spans="1:7">
      <c r="A131" s="935" t="s">
        <v>1267</v>
      </c>
      <c r="B131" s="48" t="s">
        <v>6697</v>
      </c>
      <c r="C131" s="974">
        <v>13.5</v>
      </c>
      <c r="D131" s="5" t="s">
        <v>1061</v>
      </c>
      <c r="E131" s="975">
        <v>40858</v>
      </c>
      <c r="F131" s="806"/>
    </row>
    <row r="132" spans="1:7">
      <c r="A132" s="935" t="s">
        <v>1269</v>
      </c>
      <c r="B132" s="5" t="s">
        <v>6686</v>
      </c>
      <c r="C132" s="974">
        <v>2.5</v>
      </c>
      <c r="D132" s="5" t="s">
        <v>1061</v>
      </c>
      <c r="E132" s="975">
        <v>40858</v>
      </c>
      <c r="G132" s="831"/>
    </row>
    <row r="133" spans="1:7">
      <c r="A133" s="935" t="s">
        <v>2183</v>
      </c>
      <c r="B133" s="5" t="s">
        <v>6645</v>
      </c>
      <c r="C133" s="974">
        <v>8.35</v>
      </c>
      <c r="D133" s="5" t="s">
        <v>1489</v>
      </c>
      <c r="E133" s="975">
        <v>40865</v>
      </c>
      <c r="G133" s="824"/>
    </row>
    <row r="134" spans="1:7">
      <c r="A134" s="935" t="s">
        <v>2197</v>
      </c>
      <c r="B134" s="48" t="s">
        <v>6698</v>
      </c>
      <c r="C134" s="974">
        <v>1.28</v>
      </c>
      <c r="D134" s="5" t="s">
        <v>1489</v>
      </c>
      <c r="E134" s="975">
        <v>40865</v>
      </c>
      <c r="G134" s="824"/>
    </row>
    <row r="135" spans="1:7">
      <c r="A135" s="935" t="s">
        <v>2198</v>
      </c>
      <c r="B135" s="48" t="s">
        <v>6699</v>
      </c>
      <c r="C135" s="974">
        <v>1</v>
      </c>
      <c r="D135" s="5" t="s">
        <v>1488</v>
      </c>
      <c r="E135" s="975">
        <v>40865</v>
      </c>
      <c r="G135" s="824"/>
    </row>
    <row r="136" spans="1:7">
      <c r="A136" s="935" t="s">
        <v>6700</v>
      </c>
      <c r="B136" s="977" t="s">
        <v>6701</v>
      </c>
      <c r="C136" s="974">
        <v>2.14</v>
      </c>
      <c r="D136" s="5" t="s">
        <v>1486</v>
      </c>
      <c r="E136" s="975">
        <v>40872</v>
      </c>
      <c r="G136" s="824"/>
    </row>
    <row r="137" spans="1:7">
      <c r="A137" s="935" t="s">
        <v>2201</v>
      </c>
      <c r="B137" s="985" t="s">
        <v>6702</v>
      </c>
      <c r="C137" s="974">
        <v>0.05</v>
      </c>
      <c r="D137" s="5" t="s">
        <v>1479</v>
      </c>
      <c r="E137" s="975">
        <v>40873</v>
      </c>
      <c r="G137" s="824"/>
    </row>
    <row r="138" spans="1:7">
      <c r="A138" s="935" t="s">
        <v>2200</v>
      </c>
      <c r="B138" s="48" t="s">
        <v>6703</v>
      </c>
      <c r="C138" s="974">
        <v>0.37</v>
      </c>
      <c r="D138" s="5" t="s">
        <v>1484</v>
      </c>
      <c r="E138" s="975">
        <v>40873</v>
      </c>
      <c r="G138" s="824"/>
    </row>
    <row r="139" spans="1:7">
      <c r="A139" s="935" t="s">
        <v>2198</v>
      </c>
      <c r="B139" s="5" t="s">
        <v>6704</v>
      </c>
      <c r="C139" s="974">
        <v>0.12</v>
      </c>
      <c r="D139" s="5" t="s">
        <v>1481</v>
      </c>
      <c r="E139" s="975">
        <v>40873</v>
      </c>
      <c r="G139" s="832"/>
    </row>
    <row r="140" spans="1:7">
      <c r="A140" s="935" t="s">
        <v>2198</v>
      </c>
      <c r="B140" s="5" t="s">
        <v>6705</v>
      </c>
      <c r="C140" s="974">
        <v>3.4249999999999998</v>
      </c>
      <c r="D140" s="5" t="s">
        <v>1483</v>
      </c>
      <c r="E140" s="975">
        <v>40873</v>
      </c>
      <c r="G140" s="824"/>
    </row>
    <row r="141" spans="1:7">
      <c r="A141" s="935" t="s">
        <v>1261</v>
      </c>
      <c r="B141" s="48" t="s">
        <v>6706</v>
      </c>
      <c r="C141" s="974">
        <v>2.7</v>
      </c>
      <c r="D141" s="5" t="s">
        <v>1478</v>
      </c>
      <c r="E141" s="975">
        <v>40874</v>
      </c>
      <c r="G141" s="824"/>
    </row>
    <row r="142" spans="1:7">
      <c r="A142" s="935" t="s">
        <v>1261</v>
      </c>
      <c r="B142" s="48" t="s">
        <v>6706</v>
      </c>
      <c r="C142" s="974">
        <v>4.78</v>
      </c>
      <c r="D142" s="5" t="s">
        <v>1477</v>
      </c>
      <c r="E142" s="975">
        <v>40875</v>
      </c>
      <c r="G142" s="824"/>
    </row>
    <row r="143" spans="1:7">
      <c r="A143" s="983" t="s">
        <v>5673</v>
      </c>
      <c r="B143" s="5" t="s">
        <v>311</v>
      </c>
      <c r="C143" s="974">
        <v>8.2050000000000001</v>
      </c>
      <c r="D143" s="5" t="s">
        <v>1472</v>
      </c>
      <c r="E143" s="975">
        <v>40876</v>
      </c>
      <c r="G143" s="824"/>
    </row>
    <row r="144" spans="1:7">
      <c r="A144" s="935" t="s">
        <v>1267</v>
      </c>
      <c r="B144" s="48" t="s">
        <v>6707</v>
      </c>
      <c r="C144" s="974" t="s">
        <v>2176</v>
      </c>
      <c r="D144" s="5" t="s">
        <v>1476</v>
      </c>
      <c r="E144" s="975">
        <v>40876</v>
      </c>
      <c r="G144" s="824"/>
    </row>
    <row r="145" spans="1:7">
      <c r="A145" s="935" t="s">
        <v>2202</v>
      </c>
      <c r="B145" s="48" t="s">
        <v>6708</v>
      </c>
      <c r="C145" s="974">
        <v>0.2</v>
      </c>
      <c r="D145" s="5" t="s">
        <v>1472</v>
      </c>
      <c r="E145" s="975">
        <v>40876</v>
      </c>
      <c r="G145" s="824"/>
    </row>
    <row r="146" spans="1:7">
      <c r="A146" s="935" t="s">
        <v>1269</v>
      </c>
      <c r="B146" s="5" t="s">
        <v>6686</v>
      </c>
      <c r="C146" s="974">
        <v>0.38</v>
      </c>
      <c r="D146" s="5" t="s">
        <v>1474</v>
      </c>
      <c r="E146" s="975">
        <v>40876</v>
      </c>
      <c r="G146" s="824"/>
    </row>
    <row r="147" spans="1:7">
      <c r="A147" s="935" t="s">
        <v>2177</v>
      </c>
      <c r="B147" s="48" t="s">
        <v>6709</v>
      </c>
      <c r="C147" s="974">
        <v>1.9850000000000001</v>
      </c>
      <c r="D147" s="5" t="s">
        <v>1470</v>
      </c>
      <c r="E147" s="975">
        <v>40878</v>
      </c>
      <c r="G147" s="824"/>
    </row>
    <row r="148" spans="1:7">
      <c r="A148" s="935" t="s">
        <v>6648</v>
      </c>
      <c r="B148" s="979" t="s">
        <v>6649</v>
      </c>
      <c r="C148" s="974">
        <v>0.31</v>
      </c>
      <c r="D148" s="5" t="s">
        <v>1469</v>
      </c>
      <c r="E148" s="975">
        <v>40878</v>
      </c>
      <c r="G148" s="832"/>
    </row>
    <row r="149" spans="1:7">
      <c r="A149" s="935" t="s">
        <v>2198</v>
      </c>
      <c r="B149" s="5" t="s">
        <v>6705</v>
      </c>
      <c r="C149" s="974">
        <v>2.4849999999999999</v>
      </c>
      <c r="D149" s="5" t="s">
        <v>1467</v>
      </c>
      <c r="E149" s="975">
        <v>40882</v>
      </c>
      <c r="G149" s="824"/>
    </row>
    <row r="150" spans="1:7">
      <c r="A150" s="935" t="s">
        <v>1261</v>
      </c>
      <c r="B150" s="48" t="s">
        <v>6706</v>
      </c>
      <c r="C150" s="974">
        <v>5.37</v>
      </c>
      <c r="D150" s="5" t="s">
        <v>1466</v>
      </c>
      <c r="E150" s="975">
        <v>40883</v>
      </c>
      <c r="G150" s="824"/>
    </row>
    <row r="151" spans="1:7">
      <c r="A151" s="935" t="s">
        <v>1267</v>
      </c>
      <c r="B151" s="48" t="s">
        <v>6710</v>
      </c>
      <c r="C151" s="974">
        <v>0.32500000000000001</v>
      </c>
      <c r="D151" s="5" t="s">
        <v>1464</v>
      </c>
      <c r="E151" s="975">
        <v>40884</v>
      </c>
      <c r="G151" s="824"/>
    </row>
    <row r="152" spans="1:7">
      <c r="A152" s="935" t="s">
        <v>2198</v>
      </c>
      <c r="B152" s="5" t="s">
        <v>6705</v>
      </c>
      <c r="C152" s="974">
        <v>9.4</v>
      </c>
      <c r="D152" s="5" t="s">
        <v>1463</v>
      </c>
      <c r="E152" s="975">
        <v>40884</v>
      </c>
      <c r="G152" s="824"/>
    </row>
    <row r="153" spans="1:7">
      <c r="A153" s="935" t="s">
        <v>2185</v>
      </c>
      <c r="B153" s="979" t="s">
        <v>6711</v>
      </c>
      <c r="C153" s="974">
        <v>1</v>
      </c>
      <c r="D153" s="5" t="s">
        <v>1457</v>
      </c>
      <c r="E153" s="975">
        <v>40885</v>
      </c>
      <c r="G153" s="824"/>
    </row>
    <row r="154" spans="1:7">
      <c r="A154" s="935" t="s">
        <v>2177</v>
      </c>
      <c r="B154" s="48" t="s">
        <v>6709</v>
      </c>
      <c r="C154" s="974">
        <v>5.22</v>
      </c>
      <c r="D154" s="5"/>
      <c r="E154" s="975">
        <v>40885</v>
      </c>
      <c r="G154" s="834"/>
    </row>
    <row r="155" spans="1:7">
      <c r="A155" s="935" t="s">
        <v>2197</v>
      </c>
      <c r="B155" s="5" t="s">
        <v>6712</v>
      </c>
      <c r="C155" s="974">
        <v>10.85</v>
      </c>
      <c r="D155" s="5" t="s">
        <v>1461</v>
      </c>
      <c r="E155" s="975">
        <v>40885</v>
      </c>
      <c r="G155" s="824"/>
    </row>
    <row r="156" spans="1:7">
      <c r="A156" s="935" t="s">
        <v>1267</v>
      </c>
      <c r="B156" s="48" t="s">
        <v>6710</v>
      </c>
      <c r="C156" s="974">
        <v>0.32500000000000001</v>
      </c>
      <c r="D156" s="5" t="s">
        <v>1459</v>
      </c>
      <c r="E156" s="975">
        <v>40885</v>
      </c>
      <c r="G156" s="824"/>
    </row>
    <row r="157" spans="1:7">
      <c r="A157" s="935" t="s">
        <v>1267</v>
      </c>
      <c r="B157" s="48" t="s">
        <v>6710</v>
      </c>
      <c r="C157" s="974">
        <v>2.89</v>
      </c>
      <c r="D157" s="5" t="s">
        <v>1459</v>
      </c>
      <c r="E157" s="975">
        <v>40885</v>
      </c>
      <c r="G157" s="824"/>
    </row>
    <row r="158" spans="1:7">
      <c r="A158" s="935" t="s">
        <v>6700</v>
      </c>
      <c r="B158" s="979" t="s">
        <v>6713</v>
      </c>
      <c r="C158" s="974">
        <v>2.16</v>
      </c>
      <c r="D158" s="5"/>
      <c r="E158" s="975">
        <v>40885</v>
      </c>
      <c r="G158" s="824"/>
    </row>
    <row r="159" spans="1:7">
      <c r="A159" s="935" t="s">
        <v>2204</v>
      </c>
      <c r="B159" s="48" t="s">
        <v>6714</v>
      </c>
      <c r="C159" s="974">
        <v>0.15</v>
      </c>
      <c r="D159" s="5"/>
      <c r="E159" s="975">
        <v>40885</v>
      </c>
      <c r="G159" s="824"/>
    </row>
    <row r="160" spans="1:7">
      <c r="A160" s="935" t="s">
        <v>2198</v>
      </c>
      <c r="B160" s="5" t="s">
        <v>6705</v>
      </c>
      <c r="C160" s="974">
        <v>8</v>
      </c>
      <c r="D160" s="5" t="s">
        <v>1455</v>
      </c>
      <c r="E160" s="975">
        <v>40885</v>
      </c>
      <c r="G160" s="824"/>
    </row>
    <row r="161" spans="1:7">
      <c r="A161" s="935" t="s">
        <v>2201</v>
      </c>
      <c r="B161" s="985" t="s">
        <v>6702</v>
      </c>
      <c r="C161" s="974">
        <v>0.6</v>
      </c>
      <c r="D161" s="5" t="s">
        <v>1442</v>
      </c>
      <c r="E161" s="975">
        <v>40886</v>
      </c>
      <c r="G161" s="824"/>
    </row>
    <row r="162" spans="1:7">
      <c r="A162" s="935" t="s">
        <v>2177</v>
      </c>
      <c r="B162" s="979" t="s">
        <v>6715</v>
      </c>
      <c r="C162" s="974">
        <v>0.66500000000000004</v>
      </c>
      <c r="D162" s="5" t="s">
        <v>1453</v>
      </c>
      <c r="E162" s="975">
        <v>40886</v>
      </c>
      <c r="G162" s="824"/>
    </row>
    <row r="163" spans="1:7">
      <c r="A163" s="935" t="s">
        <v>2197</v>
      </c>
      <c r="B163" s="48" t="s">
        <v>6716</v>
      </c>
      <c r="C163" s="974">
        <v>7.4999999999999997E-2</v>
      </c>
      <c r="D163" s="5" t="s">
        <v>1445</v>
      </c>
      <c r="E163" s="975">
        <v>40886</v>
      </c>
      <c r="G163" s="824"/>
    </row>
    <row r="164" spans="1:7">
      <c r="A164" s="935" t="s">
        <v>6648</v>
      </c>
      <c r="B164" s="979" t="s">
        <v>6649</v>
      </c>
      <c r="C164" s="974">
        <v>1.4</v>
      </c>
      <c r="D164" s="5" t="s">
        <v>1449</v>
      </c>
      <c r="E164" s="975">
        <v>40886</v>
      </c>
      <c r="G164" s="824"/>
    </row>
    <row r="165" spans="1:7">
      <c r="A165" s="935" t="s">
        <v>1267</v>
      </c>
      <c r="B165" s="979" t="s">
        <v>6717</v>
      </c>
      <c r="C165" s="974">
        <v>0.68</v>
      </c>
      <c r="D165" s="5" t="s">
        <v>1447</v>
      </c>
      <c r="E165" s="975">
        <v>40886</v>
      </c>
      <c r="F165" s="806"/>
      <c r="G165" s="824"/>
    </row>
    <row r="166" spans="1:7">
      <c r="A166" s="935" t="s">
        <v>6700</v>
      </c>
      <c r="B166" s="979" t="s">
        <v>6713</v>
      </c>
      <c r="C166" s="974">
        <v>2.16</v>
      </c>
      <c r="D166" s="5" t="s">
        <v>1449</v>
      </c>
      <c r="E166" s="975">
        <v>40886</v>
      </c>
      <c r="F166" s="806"/>
      <c r="G166" s="824"/>
    </row>
    <row r="167" spans="1:7">
      <c r="A167" s="935" t="s">
        <v>2198</v>
      </c>
      <c r="B167" s="5" t="s">
        <v>6705</v>
      </c>
      <c r="C167" s="974">
        <v>1.65</v>
      </c>
      <c r="D167" s="5" t="s">
        <v>6718</v>
      </c>
      <c r="E167" s="975">
        <v>40886</v>
      </c>
      <c r="G167" s="824"/>
    </row>
    <row r="168" spans="1:7">
      <c r="A168" s="978" t="s">
        <v>2194</v>
      </c>
      <c r="B168" s="5" t="s">
        <v>6690</v>
      </c>
      <c r="C168" s="974">
        <v>0.23</v>
      </c>
      <c r="D168" s="5" t="s">
        <v>1582</v>
      </c>
      <c r="E168" s="975">
        <v>40887</v>
      </c>
      <c r="G168" s="824"/>
    </row>
    <row r="169" spans="1:7">
      <c r="A169" s="935" t="s">
        <v>1269</v>
      </c>
      <c r="B169" s="5" t="s">
        <v>6686</v>
      </c>
      <c r="C169" s="974">
        <v>2.84</v>
      </c>
      <c r="D169" s="5" t="s">
        <v>1580</v>
      </c>
      <c r="E169" s="975">
        <v>40887</v>
      </c>
      <c r="G169" s="824"/>
    </row>
    <row r="170" spans="1:7">
      <c r="A170" s="935" t="s">
        <v>2198</v>
      </c>
      <c r="B170" s="5" t="s">
        <v>6705</v>
      </c>
      <c r="C170" s="974">
        <v>1.19</v>
      </c>
      <c r="D170" s="5" t="s">
        <v>1688</v>
      </c>
      <c r="E170" s="975">
        <v>40889</v>
      </c>
      <c r="G170" s="824"/>
    </row>
    <row r="171" spans="1:7">
      <c r="A171" s="935" t="s">
        <v>2205</v>
      </c>
      <c r="B171" s="976" t="s">
        <v>6719</v>
      </c>
      <c r="C171" s="974">
        <v>0.14000000000000001</v>
      </c>
      <c r="D171" s="5" t="s">
        <v>1584</v>
      </c>
      <c r="E171" s="975">
        <v>40891</v>
      </c>
      <c r="G171" s="824"/>
    </row>
    <row r="172" spans="1:7">
      <c r="A172" s="978" t="s">
        <v>2194</v>
      </c>
      <c r="B172" s="5" t="s">
        <v>6720</v>
      </c>
      <c r="C172" s="974">
        <v>4.75</v>
      </c>
      <c r="D172" s="5" t="s">
        <v>1586</v>
      </c>
      <c r="E172" s="975">
        <v>40891</v>
      </c>
      <c r="G172" s="824"/>
    </row>
    <row r="173" spans="1:7">
      <c r="A173" s="935" t="s">
        <v>2177</v>
      </c>
      <c r="B173" s="979" t="s">
        <v>6715</v>
      </c>
      <c r="C173" s="974">
        <v>0.82499999999999996</v>
      </c>
      <c r="D173" s="5" t="s">
        <v>1589</v>
      </c>
      <c r="E173" s="975">
        <v>40892</v>
      </c>
      <c r="G173" s="824"/>
    </row>
    <row r="174" spans="1:7">
      <c r="A174" s="935" t="s">
        <v>2177</v>
      </c>
      <c r="B174" s="979" t="s">
        <v>6715</v>
      </c>
      <c r="C174" s="974" t="s">
        <v>1755</v>
      </c>
      <c r="D174" s="5" t="s">
        <v>1698</v>
      </c>
      <c r="E174" s="975">
        <v>40892</v>
      </c>
      <c r="G174" s="824"/>
    </row>
    <row r="175" spans="1:7">
      <c r="A175" s="935" t="s">
        <v>6648</v>
      </c>
      <c r="B175" s="979" t="s">
        <v>6649</v>
      </c>
      <c r="C175" s="974">
        <v>0.6</v>
      </c>
      <c r="D175" s="5" t="s">
        <v>1698</v>
      </c>
      <c r="E175" s="975">
        <v>40892</v>
      </c>
      <c r="G175" s="824"/>
    </row>
    <row r="176" spans="1:7">
      <c r="A176" s="935" t="s">
        <v>6700</v>
      </c>
      <c r="B176" s="979" t="s">
        <v>6713</v>
      </c>
      <c r="C176" s="974">
        <v>2.2850000000000001</v>
      </c>
      <c r="D176" s="5" t="s">
        <v>1698</v>
      </c>
      <c r="E176" s="975">
        <v>40892</v>
      </c>
      <c r="G176" s="824"/>
    </row>
    <row r="177" spans="1:7">
      <c r="A177" s="935" t="s">
        <v>6700</v>
      </c>
      <c r="B177" s="5" t="s">
        <v>6721</v>
      </c>
      <c r="C177" s="974">
        <v>1.7</v>
      </c>
      <c r="D177" s="5" t="s">
        <v>1587</v>
      </c>
      <c r="E177" s="975">
        <v>40892</v>
      </c>
      <c r="G177" s="824"/>
    </row>
    <row r="178" spans="1:7">
      <c r="A178" s="935" t="s">
        <v>1269</v>
      </c>
      <c r="B178" s="5" t="s">
        <v>6686</v>
      </c>
      <c r="C178" s="974">
        <v>0.43</v>
      </c>
      <c r="D178" s="5" t="s">
        <v>1587</v>
      </c>
      <c r="E178" s="975">
        <v>40892</v>
      </c>
      <c r="G178" s="824"/>
    </row>
    <row r="179" spans="1:7">
      <c r="A179" s="935" t="s">
        <v>1269</v>
      </c>
      <c r="B179" s="5" t="s">
        <v>6722</v>
      </c>
      <c r="C179" s="974">
        <v>0.43</v>
      </c>
      <c r="D179" s="5" t="s">
        <v>1698</v>
      </c>
      <c r="E179" s="975">
        <v>40892</v>
      </c>
      <c r="G179" s="824"/>
    </row>
    <row r="180" spans="1:7">
      <c r="A180" s="935" t="s">
        <v>1261</v>
      </c>
      <c r="B180" s="48" t="s">
        <v>6706</v>
      </c>
      <c r="C180" s="974">
        <v>1.81</v>
      </c>
      <c r="D180" s="5" t="s">
        <v>1587</v>
      </c>
      <c r="E180" s="975">
        <v>40892</v>
      </c>
      <c r="G180" s="824"/>
    </row>
    <row r="181" spans="1:7">
      <c r="A181" s="935" t="s">
        <v>1261</v>
      </c>
      <c r="B181" s="48" t="s">
        <v>6706</v>
      </c>
      <c r="C181" s="974">
        <v>1.81</v>
      </c>
      <c r="D181" s="5" t="s">
        <v>1698</v>
      </c>
      <c r="E181" s="975">
        <v>40892</v>
      </c>
      <c r="G181" s="824"/>
    </row>
    <row r="182" spans="1:7">
      <c r="A182" s="935" t="s">
        <v>2198</v>
      </c>
      <c r="B182" s="5" t="s">
        <v>6705</v>
      </c>
      <c r="C182" s="974">
        <v>0.39</v>
      </c>
      <c r="D182" s="5" t="s">
        <v>1587</v>
      </c>
      <c r="E182" s="975">
        <v>40892</v>
      </c>
      <c r="G182" s="824"/>
    </row>
    <row r="183" spans="1:7">
      <c r="A183" s="935" t="s">
        <v>2198</v>
      </c>
      <c r="B183" s="5" t="s">
        <v>6705</v>
      </c>
      <c r="C183" s="974">
        <v>0.39</v>
      </c>
      <c r="D183" s="5" t="s">
        <v>1698</v>
      </c>
      <c r="E183" s="975">
        <v>40892</v>
      </c>
      <c r="G183" s="824"/>
    </row>
    <row r="184" spans="1:7">
      <c r="A184" s="935" t="s">
        <v>2201</v>
      </c>
      <c r="B184" s="985" t="s">
        <v>6702</v>
      </c>
      <c r="C184" s="974">
        <v>0.45</v>
      </c>
      <c r="D184" s="5" t="s">
        <v>1688</v>
      </c>
      <c r="E184" s="975">
        <v>40893</v>
      </c>
      <c r="G184" s="824"/>
    </row>
    <row r="185" spans="1:7">
      <c r="A185" s="935" t="s">
        <v>2177</v>
      </c>
      <c r="B185" s="979" t="s">
        <v>6723</v>
      </c>
      <c r="C185" s="974">
        <v>0.46</v>
      </c>
      <c r="D185" s="5" t="s">
        <v>1700</v>
      </c>
      <c r="E185" s="975">
        <v>40893</v>
      </c>
    </row>
    <row r="186" spans="1:7">
      <c r="A186" s="935" t="s">
        <v>2197</v>
      </c>
      <c r="B186" s="5" t="s">
        <v>6724</v>
      </c>
      <c r="C186" s="974">
        <v>0.25</v>
      </c>
      <c r="D186" s="5" t="s">
        <v>1700</v>
      </c>
      <c r="E186" s="975">
        <v>40893</v>
      </c>
    </row>
    <row r="187" spans="1:7">
      <c r="A187" s="978" t="s">
        <v>2180</v>
      </c>
      <c r="B187" s="48" t="s">
        <v>6725</v>
      </c>
      <c r="C187" s="974">
        <v>4.92</v>
      </c>
      <c r="D187" s="5" t="s">
        <v>1688</v>
      </c>
      <c r="E187" s="975">
        <v>40893</v>
      </c>
    </row>
    <row r="188" spans="1:7">
      <c r="A188" s="935" t="s">
        <v>2198</v>
      </c>
      <c r="B188" s="5" t="s">
        <v>6705</v>
      </c>
      <c r="C188" s="974">
        <v>2.94</v>
      </c>
      <c r="D188" s="5" t="s">
        <v>1688</v>
      </c>
      <c r="E188" s="975">
        <v>40893</v>
      </c>
    </row>
    <row r="189" spans="1:7">
      <c r="A189" s="935" t="s">
        <v>1267</v>
      </c>
      <c r="B189" s="5" t="s">
        <v>311</v>
      </c>
      <c r="C189" s="974">
        <v>4.3</v>
      </c>
      <c r="D189" s="5" t="s">
        <v>1697</v>
      </c>
      <c r="E189" s="975">
        <v>40894</v>
      </c>
    </row>
    <row r="190" spans="1:7">
      <c r="A190" s="935" t="s">
        <v>2201</v>
      </c>
      <c r="B190" s="985" t="s">
        <v>6702</v>
      </c>
      <c r="C190" s="974">
        <v>0.25</v>
      </c>
      <c r="D190" s="5" t="s">
        <v>1688</v>
      </c>
      <c r="E190" s="975">
        <v>40896</v>
      </c>
    </row>
    <row r="191" spans="1:7">
      <c r="A191" s="935" t="s">
        <v>2177</v>
      </c>
      <c r="B191" s="979" t="s">
        <v>6715</v>
      </c>
      <c r="C191" s="974">
        <v>1.375</v>
      </c>
      <c r="D191" s="5" t="s">
        <v>1688</v>
      </c>
      <c r="E191" s="975">
        <v>40896</v>
      </c>
    </row>
    <row r="192" spans="1:7">
      <c r="A192" s="935" t="s">
        <v>2177</v>
      </c>
      <c r="B192" s="979" t="s">
        <v>6723</v>
      </c>
      <c r="C192" s="974">
        <v>1.9</v>
      </c>
      <c r="D192" s="5" t="s">
        <v>1688</v>
      </c>
      <c r="E192" s="975">
        <v>40896</v>
      </c>
    </row>
    <row r="193" spans="1:7">
      <c r="A193" s="935" t="s">
        <v>2197</v>
      </c>
      <c r="B193" s="976" t="s">
        <v>6726</v>
      </c>
      <c r="C193" s="974">
        <v>0.04</v>
      </c>
      <c r="D193" s="5" t="s">
        <v>1688</v>
      </c>
      <c r="E193" s="975">
        <v>40896</v>
      </c>
    </row>
    <row r="194" spans="1:7">
      <c r="A194" s="935" t="s">
        <v>5675</v>
      </c>
      <c r="B194" s="48" t="s">
        <v>6727</v>
      </c>
      <c r="C194" s="974">
        <v>0.33500000000000002</v>
      </c>
      <c r="D194" s="5" t="s">
        <v>1688</v>
      </c>
      <c r="E194" s="975">
        <v>40896</v>
      </c>
    </row>
    <row r="195" spans="1:7">
      <c r="A195" s="978" t="s">
        <v>2194</v>
      </c>
      <c r="B195" s="48" t="s">
        <v>6728</v>
      </c>
      <c r="C195" s="974">
        <v>4.1500000000000004</v>
      </c>
      <c r="D195" s="5" t="s">
        <v>1701</v>
      </c>
      <c r="E195" s="975">
        <v>40896</v>
      </c>
    </row>
    <row r="196" spans="1:7">
      <c r="A196" s="935" t="s">
        <v>6700</v>
      </c>
      <c r="B196" s="979" t="s">
        <v>6713</v>
      </c>
      <c r="C196" s="974">
        <v>1.26</v>
      </c>
      <c r="D196" s="5" t="s">
        <v>1688</v>
      </c>
      <c r="E196" s="975">
        <v>40896</v>
      </c>
    </row>
    <row r="197" spans="1:7">
      <c r="A197" s="935" t="s">
        <v>1269</v>
      </c>
      <c r="B197" s="5" t="s">
        <v>6722</v>
      </c>
      <c r="C197" s="974">
        <v>1.99</v>
      </c>
      <c r="D197" s="5" t="s">
        <v>1688</v>
      </c>
      <c r="E197" s="975">
        <v>40896</v>
      </c>
    </row>
    <row r="198" spans="1:7">
      <c r="A198" s="978" t="s">
        <v>2180</v>
      </c>
      <c r="B198" s="48" t="s">
        <v>6725</v>
      </c>
      <c r="C198" s="974">
        <v>0.44</v>
      </c>
      <c r="D198" s="5" t="s">
        <v>1688</v>
      </c>
      <c r="E198" s="975">
        <v>40896</v>
      </c>
    </row>
    <row r="199" spans="1:7">
      <c r="A199" s="935" t="s">
        <v>2198</v>
      </c>
      <c r="B199" s="5" t="s">
        <v>6705</v>
      </c>
      <c r="C199" s="974">
        <v>13.23</v>
      </c>
      <c r="D199" s="5" t="s">
        <v>1688</v>
      </c>
      <c r="E199" s="975">
        <v>40896</v>
      </c>
    </row>
    <row r="200" spans="1:7">
      <c r="A200" s="935" t="s">
        <v>2201</v>
      </c>
      <c r="B200" s="985" t="s">
        <v>6702</v>
      </c>
      <c r="C200" s="974">
        <v>0.15</v>
      </c>
      <c r="D200" s="5" t="s">
        <v>1688</v>
      </c>
      <c r="E200" s="975">
        <v>40897</v>
      </c>
    </row>
    <row r="201" spans="1:7">
      <c r="A201" s="935" t="s">
        <v>1267</v>
      </c>
      <c r="B201" s="48" t="s">
        <v>6697</v>
      </c>
      <c r="C201" s="974">
        <v>0.8</v>
      </c>
      <c r="D201" s="5" t="s">
        <v>1688</v>
      </c>
      <c r="E201" s="975">
        <v>40897</v>
      </c>
    </row>
    <row r="202" spans="1:7">
      <c r="A202" s="935" t="s">
        <v>1267</v>
      </c>
      <c r="B202" s="5" t="s">
        <v>311</v>
      </c>
      <c r="C202" s="974">
        <v>8.6999999999999993</v>
      </c>
      <c r="D202" s="5" t="s">
        <v>1688</v>
      </c>
      <c r="E202" s="975">
        <v>40897</v>
      </c>
    </row>
    <row r="203" spans="1:7">
      <c r="A203" s="935" t="s">
        <v>1267</v>
      </c>
      <c r="B203" s="48" t="s">
        <v>6729</v>
      </c>
      <c r="C203" s="974">
        <v>1.1299999999999999</v>
      </c>
      <c r="D203" s="5" t="s">
        <v>1688</v>
      </c>
      <c r="E203" s="975">
        <v>40897</v>
      </c>
    </row>
    <row r="204" spans="1:7">
      <c r="A204" s="935" t="s">
        <v>1267</v>
      </c>
      <c r="B204" s="48" t="s">
        <v>6729</v>
      </c>
      <c r="C204" s="974">
        <v>0.4</v>
      </c>
      <c r="D204" s="5" t="s">
        <v>1688</v>
      </c>
      <c r="E204" s="975">
        <v>40897</v>
      </c>
    </row>
    <row r="205" spans="1:7">
      <c r="A205" s="935" t="s">
        <v>6730</v>
      </c>
      <c r="B205" s="48" t="s">
        <v>6731</v>
      </c>
      <c r="C205" s="974">
        <v>0.51</v>
      </c>
      <c r="D205" s="5" t="s">
        <v>1688</v>
      </c>
      <c r="E205" s="975">
        <v>40897</v>
      </c>
      <c r="F205" s="806"/>
    </row>
    <row r="206" spans="1:7">
      <c r="A206" s="935" t="s">
        <v>2185</v>
      </c>
      <c r="B206" s="973" t="s">
        <v>6638</v>
      </c>
      <c r="C206" s="974">
        <v>0.48499999999999999</v>
      </c>
      <c r="D206" s="5" t="s">
        <v>1688</v>
      </c>
      <c r="E206" s="975">
        <v>40898</v>
      </c>
      <c r="F206" s="806"/>
    </row>
    <row r="207" spans="1:7">
      <c r="A207" s="935" t="s">
        <v>2177</v>
      </c>
      <c r="B207" s="979" t="s">
        <v>6715</v>
      </c>
      <c r="C207" s="974">
        <v>0.155</v>
      </c>
      <c r="D207" s="5" t="s">
        <v>1688</v>
      </c>
      <c r="E207" s="975">
        <v>40898</v>
      </c>
      <c r="F207" s="824"/>
      <c r="G207" s="835"/>
    </row>
    <row r="208" spans="1:7">
      <c r="A208" s="935" t="s">
        <v>2185</v>
      </c>
      <c r="B208" s="979" t="s">
        <v>6711</v>
      </c>
      <c r="C208" s="984">
        <v>0.23</v>
      </c>
      <c r="D208" s="976" t="s">
        <v>1824</v>
      </c>
      <c r="E208" s="986">
        <v>40913</v>
      </c>
      <c r="F208" s="824"/>
      <c r="G208" s="835"/>
    </row>
    <row r="209" spans="1:7">
      <c r="A209" s="935" t="s">
        <v>2185</v>
      </c>
      <c r="B209" s="973" t="s">
        <v>6638</v>
      </c>
      <c r="C209" s="984">
        <v>1.9450000000000001</v>
      </c>
      <c r="D209" s="976" t="s">
        <v>1818</v>
      </c>
      <c r="E209" s="986">
        <v>40913</v>
      </c>
      <c r="F209" s="824"/>
      <c r="G209" s="835"/>
    </row>
    <row r="210" spans="1:7">
      <c r="A210" s="978" t="s">
        <v>6732</v>
      </c>
      <c r="B210" s="979" t="s">
        <v>6733</v>
      </c>
      <c r="C210" s="984">
        <v>2.65</v>
      </c>
      <c r="D210" s="976" t="s">
        <v>1823</v>
      </c>
      <c r="E210" s="986">
        <v>40913</v>
      </c>
      <c r="F210" s="824"/>
      <c r="G210" s="835"/>
    </row>
    <row r="211" spans="1:7">
      <c r="A211" s="978" t="s">
        <v>2180</v>
      </c>
      <c r="B211" s="979" t="s">
        <v>6734</v>
      </c>
      <c r="C211" s="984">
        <v>0.44</v>
      </c>
      <c r="D211" s="976" t="s">
        <v>1820</v>
      </c>
      <c r="E211" s="986">
        <v>40913</v>
      </c>
      <c r="F211" s="824"/>
      <c r="G211" s="835"/>
    </row>
    <row r="212" spans="1:7">
      <c r="A212" s="978" t="s">
        <v>2184</v>
      </c>
      <c r="B212" s="979" t="s">
        <v>6735</v>
      </c>
      <c r="C212" s="984">
        <v>2</v>
      </c>
      <c r="D212" s="976" t="s">
        <v>1826</v>
      </c>
      <c r="E212" s="986">
        <v>40913</v>
      </c>
      <c r="F212" s="824"/>
      <c r="G212" s="835"/>
    </row>
    <row r="213" spans="1:7">
      <c r="A213" s="978" t="s">
        <v>2184</v>
      </c>
      <c r="B213" s="979" t="s">
        <v>6735</v>
      </c>
      <c r="C213" s="984">
        <v>2.8</v>
      </c>
      <c r="D213" s="976" t="s">
        <v>1827</v>
      </c>
      <c r="E213" s="986">
        <v>40913</v>
      </c>
      <c r="F213" s="824"/>
      <c r="G213" s="835"/>
    </row>
    <row r="214" spans="1:7">
      <c r="A214" s="935" t="s">
        <v>1266</v>
      </c>
      <c r="B214" s="979" t="s">
        <v>6736</v>
      </c>
      <c r="C214" s="984">
        <v>0.3</v>
      </c>
      <c r="D214" s="976" t="s">
        <v>1828</v>
      </c>
      <c r="E214" s="986">
        <v>40914</v>
      </c>
      <c r="F214" s="824"/>
      <c r="G214" s="824"/>
    </row>
    <row r="215" spans="1:7">
      <c r="A215" s="935" t="s">
        <v>1266</v>
      </c>
      <c r="B215" s="976" t="s">
        <v>6737</v>
      </c>
      <c r="C215" s="984">
        <v>2.4500000000000002</v>
      </c>
      <c r="D215" s="976" t="s">
        <v>1834</v>
      </c>
      <c r="E215" s="986">
        <v>40914</v>
      </c>
      <c r="F215" s="824"/>
      <c r="G215" s="824"/>
    </row>
    <row r="216" spans="1:7">
      <c r="A216" s="935" t="s">
        <v>2197</v>
      </c>
      <c r="B216" s="976" t="s">
        <v>6726</v>
      </c>
      <c r="C216" s="984">
        <v>0.1</v>
      </c>
      <c r="D216" s="976" t="s">
        <v>1830</v>
      </c>
      <c r="E216" s="986">
        <v>40914</v>
      </c>
      <c r="F216" s="824"/>
      <c r="G216" s="835"/>
    </row>
    <row r="217" spans="1:7">
      <c r="A217" s="935" t="s">
        <v>2213</v>
      </c>
      <c r="B217" s="979" t="s">
        <v>6738</v>
      </c>
      <c r="C217" s="984">
        <v>0.5</v>
      </c>
      <c r="D217" s="976" t="s">
        <v>1831</v>
      </c>
      <c r="E217" s="986">
        <v>40914</v>
      </c>
      <c r="F217" s="824"/>
      <c r="G217" s="824"/>
    </row>
    <row r="218" spans="1:7">
      <c r="A218" s="978" t="s">
        <v>2184</v>
      </c>
      <c r="B218" s="979" t="s">
        <v>6735</v>
      </c>
      <c r="C218" s="984">
        <v>1.5</v>
      </c>
      <c r="D218" s="976" t="s">
        <v>1832</v>
      </c>
      <c r="E218" s="986">
        <v>40914</v>
      </c>
      <c r="F218" s="824"/>
      <c r="G218" s="836"/>
    </row>
    <row r="219" spans="1:7">
      <c r="A219" s="935" t="s">
        <v>2188</v>
      </c>
      <c r="B219" s="979" t="s">
        <v>6659</v>
      </c>
      <c r="C219" s="984">
        <v>1.2</v>
      </c>
      <c r="D219" s="976" t="s">
        <v>1604</v>
      </c>
      <c r="E219" s="986">
        <v>40917</v>
      </c>
      <c r="F219" s="824"/>
      <c r="G219" s="836"/>
    </row>
    <row r="220" spans="1:7">
      <c r="A220" s="935" t="s">
        <v>1267</v>
      </c>
      <c r="B220" s="979" t="s">
        <v>6717</v>
      </c>
      <c r="C220" s="984">
        <v>0.3</v>
      </c>
      <c r="D220" s="976" t="s">
        <v>1604</v>
      </c>
      <c r="E220" s="986">
        <v>40917</v>
      </c>
      <c r="F220" s="824"/>
      <c r="G220" s="836"/>
    </row>
    <row r="221" spans="1:7">
      <c r="A221" s="978" t="s">
        <v>6732</v>
      </c>
      <c r="B221" s="979" t="s">
        <v>6733</v>
      </c>
      <c r="C221" s="984">
        <v>25</v>
      </c>
      <c r="D221" s="976" t="s">
        <v>1604</v>
      </c>
      <c r="E221" s="986">
        <v>40917</v>
      </c>
      <c r="F221" s="824"/>
      <c r="G221" s="836"/>
    </row>
    <row r="222" spans="1:7">
      <c r="A222" s="935" t="s">
        <v>6700</v>
      </c>
      <c r="B222" s="5" t="s">
        <v>6721</v>
      </c>
      <c r="C222" s="984">
        <v>0.61</v>
      </c>
      <c r="D222" s="976" t="s">
        <v>1604</v>
      </c>
      <c r="E222" s="986">
        <v>40917</v>
      </c>
      <c r="F222" s="824"/>
      <c r="G222" s="836"/>
    </row>
    <row r="223" spans="1:7">
      <c r="A223" s="978" t="s">
        <v>2180</v>
      </c>
      <c r="B223" s="979" t="s">
        <v>6734</v>
      </c>
      <c r="C223" s="984">
        <v>1.1000000000000001</v>
      </c>
      <c r="D223" s="976" t="s">
        <v>1604</v>
      </c>
      <c r="E223" s="986">
        <v>40917</v>
      </c>
      <c r="F223" s="824"/>
      <c r="G223" s="836"/>
    </row>
    <row r="224" spans="1:7">
      <c r="A224" s="978" t="s">
        <v>2184</v>
      </c>
      <c r="B224" s="979" t="s">
        <v>6735</v>
      </c>
      <c r="C224" s="984">
        <v>6.5</v>
      </c>
      <c r="D224" s="976" t="s">
        <v>1604</v>
      </c>
      <c r="E224" s="986">
        <v>40917</v>
      </c>
      <c r="F224" s="824"/>
      <c r="G224" s="836"/>
    </row>
    <row r="225" spans="1:7">
      <c r="A225" s="978" t="s">
        <v>2184</v>
      </c>
      <c r="B225" s="979" t="s">
        <v>6735</v>
      </c>
      <c r="C225" s="984">
        <v>7.2</v>
      </c>
      <c r="D225" s="976" t="s">
        <v>1783</v>
      </c>
      <c r="E225" s="986">
        <v>40917</v>
      </c>
      <c r="F225" s="824"/>
      <c r="G225" s="836"/>
    </row>
    <row r="226" spans="1:7">
      <c r="A226" s="935" t="s">
        <v>2185</v>
      </c>
      <c r="B226" s="973" t="s">
        <v>6638</v>
      </c>
      <c r="C226" s="984">
        <v>1.26</v>
      </c>
      <c r="D226" s="976" t="s">
        <v>1604</v>
      </c>
      <c r="E226" s="986">
        <v>40918</v>
      </c>
      <c r="F226" s="824"/>
      <c r="G226" s="836"/>
    </row>
    <row r="227" spans="1:7">
      <c r="A227" s="935" t="s">
        <v>2183</v>
      </c>
      <c r="B227" s="5" t="s">
        <v>6645</v>
      </c>
      <c r="C227" s="984">
        <v>9.1</v>
      </c>
      <c r="D227" s="976" t="s">
        <v>1604</v>
      </c>
      <c r="E227" s="986">
        <v>40918</v>
      </c>
      <c r="F227" s="824"/>
      <c r="G227" s="836"/>
    </row>
    <row r="228" spans="1:7">
      <c r="A228" s="978" t="s">
        <v>2189</v>
      </c>
      <c r="B228" s="48" t="s">
        <v>6739</v>
      </c>
      <c r="C228" s="984">
        <v>1.8</v>
      </c>
      <c r="D228" s="976" t="s">
        <v>1604</v>
      </c>
      <c r="E228" s="986">
        <v>40918</v>
      </c>
      <c r="F228" s="824"/>
      <c r="G228" s="836"/>
    </row>
    <row r="229" spans="1:7">
      <c r="A229" s="935" t="s">
        <v>1266</v>
      </c>
      <c r="B229" s="979" t="s">
        <v>6736</v>
      </c>
      <c r="C229" s="984">
        <v>12.35</v>
      </c>
      <c r="D229" s="976" t="s">
        <v>1604</v>
      </c>
      <c r="E229" s="986">
        <v>40918</v>
      </c>
      <c r="F229" s="824"/>
      <c r="G229" s="836"/>
    </row>
    <row r="230" spans="1:7">
      <c r="A230" s="978" t="s">
        <v>2180</v>
      </c>
      <c r="B230" s="979" t="s">
        <v>6734</v>
      </c>
      <c r="C230" s="984">
        <v>0.55000000000000004</v>
      </c>
      <c r="D230" s="976" t="s">
        <v>1604</v>
      </c>
      <c r="E230" s="986">
        <v>40918</v>
      </c>
      <c r="F230" s="824"/>
      <c r="G230" s="836"/>
    </row>
    <row r="231" spans="1:7">
      <c r="A231" s="978" t="s">
        <v>2205</v>
      </c>
      <c r="B231" s="979" t="s">
        <v>6740</v>
      </c>
      <c r="C231" s="984">
        <v>0.495</v>
      </c>
      <c r="D231" s="976" t="s">
        <v>1618</v>
      </c>
      <c r="E231" s="986">
        <v>40924</v>
      </c>
      <c r="F231" s="824"/>
      <c r="G231" s="836"/>
    </row>
    <row r="232" spans="1:7">
      <c r="A232" s="935" t="s">
        <v>2177</v>
      </c>
      <c r="B232" s="979" t="s">
        <v>6741</v>
      </c>
      <c r="C232" s="984">
        <v>0.155</v>
      </c>
      <c r="D232" s="976" t="s">
        <v>1783</v>
      </c>
      <c r="E232" s="986">
        <v>40924</v>
      </c>
      <c r="F232" s="824"/>
      <c r="G232" s="836"/>
    </row>
    <row r="233" spans="1:7">
      <c r="A233" s="935" t="s">
        <v>2185</v>
      </c>
      <c r="B233" s="973" t="s">
        <v>6638</v>
      </c>
      <c r="C233" s="984">
        <v>0.12</v>
      </c>
      <c r="D233" s="976" t="s">
        <v>1593</v>
      </c>
      <c r="E233" s="986">
        <v>40925</v>
      </c>
      <c r="F233" s="824"/>
      <c r="G233" s="836"/>
    </row>
    <row r="234" spans="1:7">
      <c r="A234" s="978" t="s">
        <v>5676</v>
      </c>
      <c r="B234" s="979" t="s">
        <v>6742</v>
      </c>
      <c r="C234" s="984">
        <v>0.04</v>
      </c>
      <c r="D234" s="976" t="s">
        <v>1593</v>
      </c>
      <c r="E234" s="986">
        <v>40925</v>
      </c>
      <c r="F234" s="824"/>
      <c r="G234" s="836"/>
    </row>
    <row r="235" spans="1:7">
      <c r="A235" s="935" t="s">
        <v>2197</v>
      </c>
      <c r="B235" s="979" t="s">
        <v>6743</v>
      </c>
      <c r="C235" s="984">
        <v>0.28499999999999998</v>
      </c>
      <c r="D235" s="976" t="s">
        <v>1593</v>
      </c>
      <c r="E235" s="986">
        <v>40925</v>
      </c>
      <c r="F235" s="824"/>
      <c r="G235" s="836"/>
    </row>
    <row r="236" spans="1:7">
      <c r="A236" s="978" t="s">
        <v>2194</v>
      </c>
      <c r="B236" s="979" t="s">
        <v>6744</v>
      </c>
      <c r="C236" s="984">
        <v>2.29</v>
      </c>
      <c r="D236" s="976" t="s">
        <v>1067</v>
      </c>
      <c r="E236" s="986">
        <v>40925</v>
      </c>
      <c r="F236" s="824"/>
      <c r="G236" s="836"/>
    </row>
    <row r="237" spans="1:7">
      <c r="A237" s="978" t="s">
        <v>2180</v>
      </c>
      <c r="B237" s="979" t="s">
        <v>6734</v>
      </c>
      <c r="C237" s="984">
        <v>2.02</v>
      </c>
      <c r="D237" s="976" t="s">
        <v>1956</v>
      </c>
      <c r="E237" s="986">
        <v>40925</v>
      </c>
      <c r="F237" s="824"/>
      <c r="G237" s="836"/>
    </row>
    <row r="238" spans="1:7">
      <c r="A238" s="978" t="s">
        <v>2182</v>
      </c>
      <c r="B238" s="979" t="s">
        <v>6745</v>
      </c>
      <c r="C238" s="984">
        <v>0.2</v>
      </c>
      <c r="D238" s="976" t="s">
        <v>1604</v>
      </c>
      <c r="E238" s="986">
        <v>40926</v>
      </c>
      <c r="F238" s="824"/>
      <c r="G238" s="836"/>
    </row>
    <row r="239" spans="1:7">
      <c r="A239" s="935" t="s">
        <v>1266</v>
      </c>
      <c r="B239" s="979" t="s">
        <v>6746</v>
      </c>
      <c r="C239" s="984">
        <v>0.97</v>
      </c>
      <c r="D239" s="976" t="s">
        <v>2122</v>
      </c>
      <c r="E239" s="975">
        <v>40926</v>
      </c>
      <c r="F239" s="824"/>
      <c r="G239" s="836"/>
    </row>
    <row r="240" spans="1:7">
      <c r="A240" s="935" t="s">
        <v>2197</v>
      </c>
      <c r="B240" s="979" t="s">
        <v>6747</v>
      </c>
      <c r="C240" s="984">
        <v>2.5150000000000001</v>
      </c>
      <c r="D240" s="976" t="s">
        <v>1959</v>
      </c>
      <c r="E240" s="986">
        <v>40926</v>
      </c>
      <c r="F240" s="824"/>
      <c r="G240" s="836"/>
    </row>
    <row r="241" spans="1:7">
      <c r="A241" s="935" t="s">
        <v>6648</v>
      </c>
      <c r="B241" s="979" t="s">
        <v>6649</v>
      </c>
      <c r="C241" s="984">
        <v>1.5049999999999999</v>
      </c>
      <c r="D241" s="976" t="s">
        <v>1959</v>
      </c>
      <c r="E241" s="986">
        <v>40926</v>
      </c>
      <c r="F241" s="824"/>
      <c r="G241" s="836"/>
    </row>
    <row r="242" spans="1:7">
      <c r="A242" s="935" t="s">
        <v>1267</v>
      </c>
      <c r="B242" s="979" t="s">
        <v>6748</v>
      </c>
      <c r="C242" s="984">
        <v>2.4550000000000001</v>
      </c>
      <c r="D242" s="976" t="s">
        <v>1604</v>
      </c>
      <c r="E242" s="986">
        <v>40926</v>
      </c>
      <c r="F242" s="824"/>
      <c r="G242" s="836"/>
    </row>
    <row r="243" spans="1:7">
      <c r="A243" s="978" t="s">
        <v>6732</v>
      </c>
      <c r="B243" s="979" t="s">
        <v>6733</v>
      </c>
      <c r="C243" s="984">
        <v>21.565000000000001</v>
      </c>
      <c r="D243" s="976" t="s">
        <v>1963</v>
      </c>
      <c r="E243" s="986">
        <v>40926</v>
      </c>
      <c r="F243" s="824"/>
      <c r="G243" s="836"/>
    </row>
    <row r="244" spans="1:7">
      <c r="A244" s="935" t="s">
        <v>6700</v>
      </c>
      <c r="B244" s="979" t="s">
        <v>6713</v>
      </c>
      <c r="C244" s="984">
        <v>0.51500000000000001</v>
      </c>
      <c r="D244" s="976" t="s">
        <v>1959</v>
      </c>
      <c r="E244" s="986">
        <v>40926</v>
      </c>
      <c r="F244" s="824"/>
      <c r="G244" s="836"/>
    </row>
    <row r="245" spans="1:7">
      <c r="A245" s="935" t="s">
        <v>2213</v>
      </c>
      <c r="B245" s="979" t="s">
        <v>6738</v>
      </c>
      <c r="C245" s="984">
        <v>2.1800000000000002</v>
      </c>
      <c r="D245" s="976" t="s">
        <v>1959</v>
      </c>
      <c r="E245" s="986">
        <v>40926</v>
      </c>
      <c r="F245" s="824"/>
      <c r="G245" s="836"/>
    </row>
    <row r="246" spans="1:7">
      <c r="A246" s="935" t="s">
        <v>2213</v>
      </c>
      <c r="B246" s="979" t="s">
        <v>6749</v>
      </c>
      <c r="C246" s="984">
        <v>0.9</v>
      </c>
      <c r="D246" s="976" t="s">
        <v>1604</v>
      </c>
      <c r="E246" s="986">
        <v>40926</v>
      </c>
    </row>
    <row r="247" spans="1:7">
      <c r="A247" s="978" t="s">
        <v>2184</v>
      </c>
      <c r="B247" s="979" t="s">
        <v>6735</v>
      </c>
      <c r="C247" s="984">
        <v>8.0549999999999997</v>
      </c>
      <c r="D247" s="976" t="s">
        <v>1964</v>
      </c>
      <c r="E247" s="986">
        <v>40926</v>
      </c>
    </row>
    <row r="248" spans="1:7">
      <c r="A248" s="935" t="s">
        <v>2185</v>
      </c>
      <c r="B248" s="973" t="s">
        <v>6638</v>
      </c>
      <c r="C248" s="984">
        <v>0.33</v>
      </c>
      <c r="D248" s="976" t="s">
        <v>2111</v>
      </c>
      <c r="E248" s="975">
        <v>40928</v>
      </c>
    </row>
    <row r="249" spans="1:7">
      <c r="A249" s="935" t="s">
        <v>2185</v>
      </c>
      <c r="B249" s="973" t="s">
        <v>6638</v>
      </c>
      <c r="C249" s="984">
        <v>1.1000000000000001</v>
      </c>
      <c r="D249" s="976" t="s">
        <v>2117</v>
      </c>
      <c r="E249" s="975">
        <v>40928</v>
      </c>
    </row>
    <row r="250" spans="1:7">
      <c r="A250" s="978" t="s">
        <v>2189</v>
      </c>
      <c r="B250" s="48" t="s">
        <v>6739</v>
      </c>
      <c r="C250" s="984">
        <v>1</v>
      </c>
      <c r="D250" s="976" t="s">
        <v>2104</v>
      </c>
      <c r="E250" s="975">
        <v>40928</v>
      </c>
    </row>
    <row r="251" spans="1:7">
      <c r="A251" s="978" t="s">
        <v>2205</v>
      </c>
      <c r="B251" s="979" t="s">
        <v>6740</v>
      </c>
      <c r="C251" s="984">
        <v>0.56999999999999995</v>
      </c>
      <c r="D251" s="976" t="s">
        <v>1063</v>
      </c>
      <c r="E251" s="975">
        <v>40928</v>
      </c>
    </row>
    <row r="252" spans="1:7">
      <c r="A252" s="935" t="s">
        <v>2177</v>
      </c>
      <c r="B252" s="979" t="s">
        <v>6723</v>
      </c>
      <c r="C252" s="984">
        <v>0.47499999999999998</v>
      </c>
      <c r="D252" s="976" t="s">
        <v>2104</v>
      </c>
      <c r="E252" s="975">
        <v>40928</v>
      </c>
    </row>
    <row r="253" spans="1:7">
      <c r="A253" s="935" t="s">
        <v>1266</v>
      </c>
      <c r="B253" s="979" t="s">
        <v>6750</v>
      </c>
      <c r="C253" s="984">
        <v>0.56499999999999995</v>
      </c>
      <c r="D253" s="976" t="s">
        <v>2104</v>
      </c>
      <c r="E253" s="975">
        <v>40928</v>
      </c>
    </row>
    <row r="254" spans="1:7">
      <c r="A254" s="978" t="s">
        <v>6646</v>
      </c>
      <c r="B254" s="977" t="s">
        <v>6751</v>
      </c>
      <c r="C254" s="984">
        <v>2.25</v>
      </c>
      <c r="D254" s="976" t="s">
        <v>2104</v>
      </c>
      <c r="E254" s="975">
        <v>40928</v>
      </c>
    </row>
    <row r="255" spans="1:7">
      <c r="A255" s="935" t="s">
        <v>2197</v>
      </c>
      <c r="B255" s="979" t="s">
        <v>6752</v>
      </c>
      <c r="C255" s="984">
        <v>0.1</v>
      </c>
      <c r="D255" s="976" t="s">
        <v>2104</v>
      </c>
      <c r="E255" s="975">
        <v>40928</v>
      </c>
    </row>
    <row r="256" spans="1:7">
      <c r="A256" s="935" t="s">
        <v>6648</v>
      </c>
      <c r="B256" s="979" t="s">
        <v>6649</v>
      </c>
      <c r="C256" s="984">
        <v>0.13500000000000001</v>
      </c>
      <c r="D256" s="976" t="s">
        <v>2104</v>
      </c>
      <c r="E256" s="975">
        <v>40928</v>
      </c>
    </row>
    <row r="257" spans="1:6">
      <c r="A257" s="935" t="s">
        <v>2191</v>
      </c>
      <c r="B257" s="979" t="s">
        <v>6663</v>
      </c>
      <c r="C257" s="984">
        <v>0.15</v>
      </c>
      <c r="D257" s="976" t="s">
        <v>2104</v>
      </c>
      <c r="E257" s="975">
        <v>40928</v>
      </c>
    </row>
    <row r="258" spans="1:6">
      <c r="A258" s="978" t="s">
        <v>5675</v>
      </c>
      <c r="B258" s="979" t="s">
        <v>6753</v>
      </c>
      <c r="C258" s="984">
        <v>0.13</v>
      </c>
      <c r="D258" s="976" t="s">
        <v>2104</v>
      </c>
      <c r="E258" s="975">
        <v>40928</v>
      </c>
    </row>
    <row r="259" spans="1:6">
      <c r="A259" s="978" t="s">
        <v>2420</v>
      </c>
      <c r="B259" s="976" t="s">
        <v>6754</v>
      </c>
      <c r="C259" s="984">
        <v>1.3</v>
      </c>
      <c r="D259" s="976" t="s">
        <v>2117</v>
      </c>
      <c r="E259" s="975">
        <v>40928</v>
      </c>
    </row>
    <row r="260" spans="1:6">
      <c r="A260" s="935" t="s">
        <v>2213</v>
      </c>
      <c r="B260" s="976" t="s">
        <v>6755</v>
      </c>
      <c r="C260" s="984">
        <v>0.91500000000000004</v>
      </c>
      <c r="D260" s="976" t="s">
        <v>2111</v>
      </c>
      <c r="E260" s="975">
        <v>40928</v>
      </c>
    </row>
    <row r="261" spans="1:6">
      <c r="A261" s="978" t="s">
        <v>2424</v>
      </c>
      <c r="B261" s="979" t="s">
        <v>6756</v>
      </c>
      <c r="C261" s="984">
        <v>1.55</v>
      </c>
      <c r="D261" s="976" t="s">
        <v>2117</v>
      </c>
      <c r="E261" s="975">
        <v>40928</v>
      </c>
    </row>
    <row r="262" spans="1:6">
      <c r="A262" s="978" t="s">
        <v>2184</v>
      </c>
      <c r="B262" s="979" t="s">
        <v>6735</v>
      </c>
      <c r="C262" s="984">
        <v>6</v>
      </c>
      <c r="D262" s="976" t="s">
        <v>2117</v>
      </c>
      <c r="E262" s="975">
        <v>40928</v>
      </c>
      <c r="F262" s="837"/>
    </row>
    <row r="263" spans="1:6">
      <c r="A263" s="978" t="s">
        <v>2184</v>
      </c>
      <c r="B263" s="979" t="s">
        <v>6735</v>
      </c>
      <c r="C263" s="984">
        <v>5.65</v>
      </c>
      <c r="D263" s="976" t="s">
        <v>2104</v>
      </c>
      <c r="E263" s="975">
        <v>40928</v>
      </c>
    </row>
    <row r="264" spans="1:6">
      <c r="A264" s="935" t="s">
        <v>2185</v>
      </c>
      <c r="B264" s="973" t="s">
        <v>6638</v>
      </c>
      <c r="C264" s="984">
        <v>0.16</v>
      </c>
      <c r="D264" s="976" t="s">
        <v>1061</v>
      </c>
      <c r="E264" s="975">
        <v>40931</v>
      </c>
    </row>
    <row r="265" spans="1:6">
      <c r="A265" s="935" t="s">
        <v>1266</v>
      </c>
      <c r="B265" s="979" t="s">
        <v>6746</v>
      </c>
      <c r="C265" s="984">
        <v>3.1</v>
      </c>
      <c r="D265" s="976" t="s">
        <v>1061</v>
      </c>
      <c r="E265" s="975">
        <v>40931</v>
      </c>
    </row>
    <row r="266" spans="1:6">
      <c r="A266" s="978" t="s">
        <v>6646</v>
      </c>
      <c r="B266" s="977" t="s">
        <v>6751</v>
      </c>
      <c r="C266" s="984">
        <v>12.6</v>
      </c>
      <c r="D266" s="976" t="s">
        <v>1061</v>
      </c>
      <c r="E266" s="975">
        <v>40931</v>
      </c>
    </row>
    <row r="267" spans="1:6">
      <c r="A267" s="935" t="s">
        <v>1267</v>
      </c>
      <c r="B267" s="979" t="s">
        <v>6757</v>
      </c>
      <c r="C267" s="984">
        <v>0.83499999999999996</v>
      </c>
      <c r="D267" s="976" t="s">
        <v>2130</v>
      </c>
      <c r="E267" s="975">
        <v>40931</v>
      </c>
      <c r="F267" s="837"/>
    </row>
    <row r="268" spans="1:6">
      <c r="A268" s="978" t="s">
        <v>2180</v>
      </c>
      <c r="B268" s="979" t="s">
        <v>6734</v>
      </c>
      <c r="C268" s="984">
        <v>1</v>
      </c>
      <c r="D268" s="976" t="s">
        <v>2131</v>
      </c>
      <c r="E268" s="975">
        <v>40931</v>
      </c>
    </row>
    <row r="269" spans="1:6">
      <c r="A269" s="935" t="s">
        <v>2179</v>
      </c>
      <c r="B269" s="979" t="s">
        <v>6758</v>
      </c>
      <c r="C269" s="984">
        <v>3.5</v>
      </c>
      <c r="D269" s="976" t="s">
        <v>1061</v>
      </c>
      <c r="E269" s="986">
        <v>40932</v>
      </c>
    </row>
    <row r="270" spans="1:6">
      <c r="A270" s="978" t="s">
        <v>2181</v>
      </c>
      <c r="B270" s="48" t="s">
        <v>6643</v>
      </c>
      <c r="C270" s="984">
        <v>1.7</v>
      </c>
      <c r="D270" s="976" t="s">
        <v>2133</v>
      </c>
      <c r="E270" s="975">
        <v>40932</v>
      </c>
    </row>
    <row r="271" spans="1:6">
      <c r="A271" s="978" t="s">
        <v>2189</v>
      </c>
      <c r="B271" s="48" t="s">
        <v>6739</v>
      </c>
      <c r="C271" s="984">
        <v>3.35</v>
      </c>
      <c r="D271" s="976" t="s">
        <v>1061</v>
      </c>
      <c r="E271" s="986">
        <v>40932</v>
      </c>
    </row>
    <row r="272" spans="1:6">
      <c r="A272" s="935" t="s">
        <v>6648</v>
      </c>
      <c r="B272" s="979" t="s">
        <v>6649</v>
      </c>
      <c r="C272" s="984">
        <v>1.5549999999999999</v>
      </c>
      <c r="D272" s="976" t="s">
        <v>2133</v>
      </c>
      <c r="E272" s="986">
        <v>40932</v>
      </c>
    </row>
    <row r="273" spans="1:7">
      <c r="A273" s="935" t="s">
        <v>1267</v>
      </c>
      <c r="B273" s="979" t="s">
        <v>6757</v>
      </c>
      <c r="C273" s="984">
        <v>2.1</v>
      </c>
      <c r="D273" s="976" t="s">
        <v>2130</v>
      </c>
      <c r="E273" s="975">
        <v>40932</v>
      </c>
    </row>
    <row r="274" spans="1:7">
      <c r="A274" s="935" t="s">
        <v>2177</v>
      </c>
      <c r="B274" s="979" t="s">
        <v>6715</v>
      </c>
      <c r="C274" s="984">
        <v>4.4999999999999998E-2</v>
      </c>
      <c r="D274" s="976" t="s">
        <v>2135</v>
      </c>
      <c r="E274" s="986">
        <v>40933</v>
      </c>
    </row>
    <row r="275" spans="1:7">
      <c r="A275" s="935" t="s">
        <v>2177</v>
      </c>
      <c r="B275" s="979" t="s">
        <v>6723</v>
      </c>
      <c r="C275" s="984">
        <v>0.25</v>
      </c>
      <c r="D275" s="976" t="s">
        <v>2102</v>
      </c>
      <c r="E275" s="986">
        <v>40933</v>
      </c>
    </row>
    <row r="276" spans="1:7">
      <c r="A276" s="935" t="s">
        <v>2197</v>
      </c>
      <c r="B276" s="976" t="s">
        <v>6726</v>
      </c>
      <c r="C276" s="984">
        <v>1.7</v>
      </c>
      <c r="D276" s="976" t="s">
        <v>2136</v>
      </c>
      <c r="E276" s="986">
        <v>40933</v>
      </c>
    </row>
    <row r="277" spans="1:7">
      <c r="A277" s="935" t="s">
        <v>2197</v>
      </c>
      <c r="B277" s="5" t="s">
        <v>6712</v>
      </c>
      <c r="C277" s="984">
        <v>0.45</v>
      </c>
      <c r="D277" s="976" t="s">
        <v>1783</v>
      </c>
      <c r="E277" s="986">
        <v>40933</v>
      </c>
    </row>
    <row r="278" spans="1:7">
      <c r="A278" s="935" t="s">
        <v>6648</v>
      </c>
      <c r="B278" s="979" t="s">
        <v>6649</v>
      </c>
      <c r="C278" s="984">
        <v>0.52</v>
      </c>
      <c r="D278" s="976" t="s">
        <v>2137</v>
      </c>
      <c r="E278" s="986">
        <v>40933</v>
      </c>
    </row>
    <row r="279" spans="1:7">
      <c r="A279" s="935" t="s">
        <v>2213</v>
      </c>
      <c r="B279" s="976" t="s">
        <v>6755</v>
      </c>
      <c r="C279" s="984">
        <v>0.57499999999999996</v>
      </c>
      <c r="D279" s="976" t="s">
        <v>2135</v>
      </c>
      <c r="E279" s="986">
        <v>40933</v>
      </c>
    </row>
    <row r="280" spans="1:7">
      <c r="A280" s="978" t="s">
        <v>2184</v>
      </c>
      <c r="B280" s="979" t="s">
        <v>6735</v>
      </c>
      <c r="C280" s="984">
        <v>2.44</v>
      </c>
      <c r="D280" s="976" t="s">
        <v>2137</v>
      </c>
      <c r="E280" s="986">
        <v>40933</v>
      </c>
    </row>
    <row r="281" spans="1:7">
      <c r="A281" s="935" t="s">
        <v>2185</v>
      </c>
      <c r="B281" s="973" t="s">
        <v>6638</v>
      </c>
      <c r="C281" s="984">
        <v>1.53</v>
      </c>
      <c r="D281" s="976" t="s">
        <v>1593</v>
      </c>
      <c r="E281" s="986">
        <v>40935</v>
      </c>
    </row>
    <row r="282" spans="1:7">
      <c r="A282" s="935" t="s">
        <v>2183</v>
      </c>
      <c r="B282" s="5" t="s">
        <v>6645</v>
      </c>
      <c r="C282" s="984">
        <v>1.8</v>
      </c>
      <c r="D282" s="976" t="s">
        <v>2105</v>
      </c>
      <c r="E282" s="986">
        <v>40935</v>
      </c>
    </row>
    <row r="283" spans="1:7">
      <c r="A283" s="935" t="s">
        <v>2197</v>
      </c>
      <c r="B283" s="979" t="s">
        <v>6747</v>
      </c>
      <c r="C283" s="984">
        <v>0.95</v>
      </c>
      <c r="D283" s="976" t="s">
        <v>2102</v>
      </c>
      <c r="E283" s="986">
        <v>40935</v>
      </c>
    </row>
    <row r="284" spans="1:7">
      <c r="A284" s="935" t="s">
        <v>6648</v>
      </c>
      <c r="B284" s="979" t="s">
        <v>6649</v>
      </c>
      <c r="C284" s="984">
        <v>0.75</v>
      </c>
      <c r="D284" s="976" t="s">
        <v>2102</v>
      </c>
      <c r="E284" s="986">
        <v>40935</v>
      </c>
    </row>
    <row r="285" spans="1:7">
      <c r="A285" s="978" t="s">
        <v>2194</v>
      </c>
      <c r="B285" s="5" t="s">
        <v>6678</v>
      </c>
      <c r="C285" s="984">
        <v>3.95</v>
      </c>
      <c r="D285" s="976" t="s">
        <v>2104</v>
      </c>
      <c r="E285" s="986">
        <v>40935</v>
      </c>
    </row>
    <row r="286" spans="1:7">
      <c r="A286" s="978" t="s">
        <v>2180</v>
      </c>
      <c r="B286" s="979" t="s">
        <v>6734</v>
      </c>
      <c r="C286" s="984">
        <v>1</v>
      </c>
      <c r="D286" s="976" t="s">
        <v>2102</v>
      </c>
      <c r="E286" s="986">
        <v>40935</v>
      </c>
      <c r="F286" s="838"/>
    </row>
    <row r="287" spans="1:7">
      <c r="A287" s="935" t="s">
        <v>2213</v>
      </c>
      <c r="B287" s="979" t="s">
        <v>6738</v>
      </c>
      <c r="C287" s="984">
        <v>0.98</v>
      </c>
      <c r="D287" s="976" t="s">
        <v>2103</v>
      </c>
      <c r="E287" s="986">
        <v>40935</v>
      </c>
      <c r="F287" s="806"/>
      <c r="G287" s="824"/>
    </row>
    <row r="288" spans="1:7">
      <c r="A288" s="978" t="s">
        <v>2184</v>
      </c>
      <c r="B288" s="979" t="s">
        <v>6735</v>
      </c>
      <c r="C288" s="984">
        <v>4.37</v>
      </c>
      <c r="D288" s="976" t="s">
        <v>1783</v>
      </c>
      <c r="E288" s="986">
        <v>40935</v>
      </c>
    </row>
    <row r="289" spans="1:5">
      <c r="A289" s="935" t="s">
        <v>2185</v>
      </c>
      <c r="B289" s="973" t="s">
        <v>6638</v>
      </c>
      <c r="C289" s="974">
        <v>0.47</v>
      </c>
      <c r="D289" s="5" t="s">
        <v>2309</v>
      </c>
      <c r="E289" s="975">
        <v>40945</v>
      </c>
    </row>
    <row r="290" spans="1:5">
      <c r="A290" s="978" t="s">
        <v>2205</v>
      </c>
      <c r="B290" s="979" t="s">
        <v>6740</v>
      </c>
      <c r="C290" s="974">
        <v>0.38500000000000001</v>
      </c>
      <c r="D290" s="5" t="s">
        <v>2317</v>
      </c>
      <c r="E290" s="975">
        <v>40945</v>
      </c>
    </row>
    <row r="291" spans="1:5">
      <c r="A291" s="935" t="s">
        <v>6648</v>
      </c>
      <c r="B291" s="979" t="s">
        <v>6649</v>
      </c>
      <c r="C291" s="974">
        <v>1.34</v>
      </c>
      <c r="D291" s="5" t="s">
        <v>2311</v>
      </c>
      <c r="E291" s="975">
        <v>40945</v>
      </c>
    </row>
    <row r="292" spans="1:5">
      <c r="A292" s="978" t="s">
        <v>2180</v>
      </c>
      <c r="B292" s="979" t="s">
        <v>6734</v>
      </c>
      <c r="C292" s="974">
        <v>0.32500000000000001</v>
      </c>
      <c r="D292" s="5" t="s">
        <v>2310</v>
      </c>
      <c r="E292" s="975">
        <v>40945</v>
      </c>
    </row>
    <row r="293" spans="1:5">
      <c r="A293" s="978" t="s">
        <v>2184</v>
      </c>
      <c r="B293" s="979" t="s">
        <v>6735</v>
      </c>
      <c r="C293" s="974">
        <v>4.82</v>
      </c>
      <c r="D293" s="5" t="s">
        <v>2315</v>
      </c>
      <c r="E293" s="975">
        <v>40945</v>
      </c>
    </row>
    <row r="294" spans="1:5">
      <c r="A294" s="978" t="s">
        <v>2189</v>
      </c>
      <c r="B294" s="48" t="s">
        <v>2388</v>
      </c>
      <c r="C294" s="974">
        <v>2.15</v>
      </c>
      <c r="D294" s="5" t="s">
        <v>2312</v>
      </c>
      <c r="E294" s="975">
        <v>40946</v>
      </c>
    </row>
    <row r="295" spans="1:5">
      <c r="A295" s="978" t="s">
        <v>2189</v>
      </c>
      <c r="B295" s="48" t="s">
        <v>6739</v>
      </c>
      <c r="C295" s="974">
        <v>4.335</v>
      </c>
      <c r="D295" s="5" t="s">
        <v>2313</v>
      </c>
      <c r="E295" s="975">
        <v>40946</v>
      </c>
    </row>
    <row r="296" spans="1:5">
      <c r="A296" s="978" t="s">
        <v>2420</v>
      </c>
      <c r="B296" s="977" t="s">
        <v>6759</v>
      </c>
      <c r="C296" s="974">
        <v>0.16</v>
      </c>
      <c r="D296" s="5" t="s">
        <v>2322</v>
      </c>
      <c r="E296" s="975">
        <v>40946</v>
      </c>
    </row>
    <row r="297" spans="1:5">
      <c r="A297" s="935" t="s">
        <v>1267</v>
      </c>
      <c r="B297" s="977" t="s">
        <v>6760</v>
      </c>
      <c r="C297" s="974">
        <v>2</v>
      </c>
      <c r="D297" s="5" t="s">
        <v>2307</v>
      </c>
      <c r="E297" s="975">
        <v>40946</v>
      </c>
    </row>
    <row r="298" spans="1:5">
      <c r="A298" s="978" t="s">
        <v>6732</v>
      </c>
      <c r="B298" s="979" t="s">
        <v>6733</v>
      </c>
      <c r="C298" s="974">
        <v>8.9</v>
      </c>
      <c r="D298" s="5" t="s">
        <v>2308</v>
      </c>
      <c r="E298" s="975">
        <v>40946</v>
      </c>
    </row>
    <row r="299" spans="1:5">
      <c r="A299" s="935" t="s">
        <v>2185</v>
      </c>
      <c r="B299" s="973" t="s">
        <v>6638</v>
      </c>
      <c r="C299" s="974">
        <v>0.5</v>
      </c>
      <c r="D299" s="5" t="s">
        <v>2323</v>
      </c>
      <c r="E299" s="975">
        <v>40947</v>
      </c>
    </row>
    <row r="300" spans="1:5">
      <c r="A300" s="935" t="s">
        <v>2179</v>
      </c>
      <c r="B300" s="977" t="s">
        <v>6642</v>
      </c>
      <c r="C300" s="974">
        <v>3.16</v>
      </c>
      <c r="D300" s="5" t="s">
        <v>2314</v>
      </c>
      <c r="E300" s="975">
        <v>40947</v>
      </c>
    </row>
    <row r="301" spans="1:5">
      <c r="A301" s="935" t="s">
        <v>2183</v>
      </c>
      <c r="B301" s="5" t="s">
        <v>6689</v>
      </c>
      <c r="C301" s="974">
        <v>0.28999999999999998</v>
      </c>
      <c r="D301" s="5" t="s">
        <v>2320</v>
      </c>
      <c r="E301" s="975">
        <v>40947</v>
      </c>
    </row>
    <row r="302" spans="1:5">
      <c r="A302" s="935" t="s">
        <v>6648</v>
      </c>
      <c r="B302" s="979" t="s">
        <v>6649</v>
      </c>
      <c r="C302" s="974">
        <v>0.51500000000000001</v>
      </c>
      <c r="D302" s="5" t="s">
        <v>2316</v>
      </c>
      <c r="E302" s="975">
        <v>40947</v>
      </c>
    </row>
    <row r="303" spans="1:5">
      <c r="A303" s="935" t="s">
        <v>2188</v>
      </c>
      <c r="B303" s="977" t="s">
        <v>6661</v>
      </c>
      <c r="C303" s="974">
        <v>1.52</v>
      </c>
      <c r="D303" s="5" t="s">
        <v>2326</v>
      </c>
      <c r="E303" s="975">
        <v>40947</v>
      </c>
    </row>
    <row r="304" spans="1:5">
      <c r="A304" s="978" t="s">
        <v>2420</v>
      </c>
      <c r="B304" s="977" t="s">
        <v>6759</v>
      </c>
      <c r="C304" s="974">
        <v>0.38</v>
      </c>
      <c r="D304" s="5" t="s">
        <v>2332</v>
      </c>
      <c r="E304" s="975">
        <v>40947</v>
      </c>
    </row>
    <row r="305" spans="1:5">
      <c r="A305" s="935" t="s">
        <v>1267</v>
      </c>
      <c r="B305" s="979" t="s">
        <v>6757</v>
      </c>
      <c r="C305" s="974">
        <v>0.53</v>
      </c>
      <c r="D305" s="5" t="s">
        <v>1061</v>
      </c>
      <c r="E305" s="975">
        <v>40947</v>
      </c>
    </row>
    <row r="306" spans="1:5">
      <c r="A306" s="935" t="s">
        <v>1267</v>
      </c>
      <c r="B306" s="977" t="s">
        <v>6760</v>
      </c>
      <c r="C306" s="974">
        <v>1.56</v>
      </c>
      <c r="D306" s="5" t="s">
        <v>2319</v>
      </c>
      <c r="E306" s="975">
        <v>40947</v>
      </c>
    </row>
    <row r="307" spans="1:5">
      <c r="A307" s="935" t="s">
        <v>2426</v>
      </c>
      <c r="B307" s="5" t="s">
        <v>311</v>
      </c>
      <c r="C307" s="974">
        <v>0.01</v>
      </c>
      <c r="D307" s="5" t="s">
        <v>1061</v>
      </c>
      <c r="E307" s="975">
        <v>40947</v>
      </c>
    </row>
    <row r="308" spans="1:5">
      <c r="A308" s="935" t="s">
        <v>2213</v>
      </c>
      <c r="B308" s="977" t="s">
        <v>6761</v>
      </c>
      <c r="C308" s="974">
        <v>0.39</v>
      </c>
      <c r="D308" s="5" t="s">
        <v>1061</v>
      </c>
      <c r="E308" s="975">
        <v>40947</v>
      </c>
    </row>
    <row r="309" spans="1:5">
      <c r="A309" s="978" t="s">
        <v>2181</v>
      </c>
      <c r="B309" s="48" t="s">
        <v>6643</v>
      </c>
      <c r="C309" s="974">
        <v>0.51</v>
      </c>
      <c r="D309" s="5" t="s">
        <v>2331</v>
      </c>
      <c r="E309" s="975">
        <v>40948</v>
      </c>
    </row>
    <row r="310" spans="1:5">
      <c r="A310" s="978" t="s">
        <v>2205</v>
      </c>
      <c r="B310" s="979" t="s">
        <v>6740</v>
      </c>
      <c r="C310" s="974">
        <v>0.35499999999999998</v>
      </c>
      <c r="D310" s="5" t="s">
        <v>2329</v>
      </c>
      <c r="E310" s="975">
        <v>40948</v>
      </c>
    </row>
    <row r="311" spans="1:5">
      <c r="A311" s="935" t="s">
        <v>2177</v>
      </c>
      <c r="B311" s="979" t="s">
        <v>6715</v>
      </c>
      <c r="C311" s="974">
        <v>0.28999999999999998</v>
      </c>
      <c r="D311" s="5" t="s">
        <v>2325</v>
      </c>
      <c r="E311" s="975">
        <v>40948</v>
      </c>
    </row>
    <row r="312" spans="1:5">
      <c r="A312" s="978" t="s">
        <v>6646</v>
      </c>
      <c r="B312" s="977" t="s">
        <v>6751</v>
      </c>
      <c r="C312" s="974">
        <v>2.09</v>
      </c>
      <c r="D312" s="5" t="s">
        <v>2324</v>
      </c>
      <c r="E312" s="975">
        <v>40948</v>
      </c>
    </row>
    <row r="313" spans="1:5">
      <c r="A313" s="935" t="s">
        <v>6700</v>
      </c>
      <c r="B313" s="977" t="s">
        <v>6701</v>
      </c>
      <c r="C313" s="974">
        <v>0.16500000000000001</v>
      </c>
      <c r="D313" s="5" t="s">
        <v>2328</v>
      </c>
      <c r="E313" s="975">
        <v>40948</v>
      </c>
    </row>
    <row r="314" spans="1:5">
      <c r="A314" s="978" t="s">
        <v>2180</v>
      </c>
      <c r="B314" s="979" t="s">
        <v>6734</v>
      </c>
      <c r="C314" s="974">
        <v>1</v>
      </c>
      <c r="D314" s="5" t="s">
        <v>2321</v>
      </c>
      <c r="E314" s="975">
        <v>40948</v>
      </c>
    </row>
    <row r="315" spans="1:5">
      <c r="A315" s="978" t="s">
        <v>2184</v>
      </c>
      <c r="B315" s="979" t="s">
        <v>6735</v>
      </c>
      <c r="C315" s="974">
        <v>5</v>
      </c>
      <c r="D315" s="5" t="s">
        <v>2318</v>
      </c>
      <c r="E315" s="975">
        <v>40948</v>
      </c>
    </row>
    <row r="316" spans="1:5">
      <c r="A316" s="935" t="s">
        <v>1267</v>
      </c>
      <c r="B316" s="5" t="s">
        <v>6691</v>
      </c>
      <c r="C316" s="974">
        <v>0.1</v>
      </c>
      <c r="D316" s="5" t="s">
        <v>2335</v>
      </c>
      <c r="E316" s="986">
        <v>40948</v>
      </c>
    </row>
    <row r="317" spans="1:5">
      <c r="A317" s="935" t="s">
        <v>1267</v>
      </c>
      <c r="B317" s="979" t="s">
        <v>6757</v>
      </c>
      <c r="C317" s="974">
        <v>0.14000000000000001</v>
      </c>
      <c r="D317" s="5" t="s">
        <v>1061</v>
      </c>
      <c r="E317" s="975">
        <v>40949</v>
      </c>
    </row>
    <row r="318" spans="1:5">
      <c r="A318" s="935" t="s">
        <v>2185</v>
      </c>
      <c r="B318" s="973" t="s">
        <v>6638</v>
      </c>
      <c r="C318" s="974">
        <v>2.33</v>
      </c>
      <c r="D318" s="5" t="s">
        <v>1061</v>
      </c>
      <c r="E318" s="975">
        <v>40952</v>
      </c>
    </row>
    <row r="319" spans="1:5">
      <c r="A319" s="935" t="s">
        <v>2185</v>
      </c>
      <c r="B319" s="973" t="s">
        <v>6638</v>
      </c>
      <c r="C319" s="974">
        <v>0.36</v>
      </c>
      <c r="D319" s="5" t="s">
        <v>2340</v>
      </c>
      <c r="E319" s="975">
        <v>40952</v>
      </c>
    </row>
    <row r="320" spans="1:5">
      <c r="A320" s="935" t="s">
        <v>2179</v>
      </c>
      <c r="B320" s="979" t="s">
        <v>6758</v>
      </c>
      <c r="C320" s="974">
        <v>2</v>
      </c>
      <c r="D320" s="5" t="s">
        <v>2339</v>
      </c>
      <c r="E320" s="975">
        <v>40952</v>
      </c>
    </row>
    <row r="321" spans="1:5">
      <c r="A321" s="978" t="s">
        <v>2181</v>
      </c>
      <c r="B321" s="48" t="s">
        <v>6643</v>
      </c>
      <c r="C321" s="974">
        <v>0.84</v>
      </c>
      <c r="D321" s="5" t="s">
        <v>2347</v>
      </c>
      <c r="E321" s="975">
        <v>40952</v>
      </c>
    </row>
    <row r="322" spans="1:5">
      <c r="A322" s="978" t="s">
        <v>2189</v>
      </c>
      <c r="B322" s="48" t="s">
        <v>6739</v>
      </c>
      <c r="C322" s="974">
        <v>1</v>
      </c>
      <c r="D322" s="5" t="s">
        <v>1061</v>
      </c>
      <c r="E322" s="975">
        <v>40952</v>
      </c>
    </row>
    <row r="323" spans="1:5">
      <c r="A323" s="935" t="s">
        <v>2177</v>
      </c>
      <c r="B323" s="979" t="s">
        <v>6715</v>
      </c>
      <c r="C323" s="974">
        <v>2.5499999999999998</v>
      </c>
      <c r="D323" s="5" t="s">
        <v>2343</v>
      </c>
      <c r="E323" s="975">
        <v>40952</v>
      </c>
    </row>
    <row r="324" spans="1:5">
      <c r="A324" s="978" t="s">
        <v>2420</v>
      </c>
      <c r="B324" s="977" t="s">
        <v>6759</v>
      </c>
      <c r="C324" s="974">
        <v>1.48</v>
      </c>
      <c r="D324" s="5" t="s">
        <v>1061</v>
      </c>
      <c r="E324" s="975">
        <v>40952</v>
      </c>
    </row>
    <row r="325" spans="1:5">
      <c r="A325" s="935" t="s">
        <v>2423</v>
      </c>
      <c r="B325" s="977" t="s">
        <v>6762</v>
      </c>
      <c r="C325" s="974">
        <v>2.13</v>
      </c>
      <c r="D325" s="5" t="s">
        <v>2342</v>
      </c>
      <c r="E325" s="975">
        <v>40952</v>
      </c>
    </row>
    <row r="326" spans="1:5">
      <c r="A326" s="935" t="s">
        <v>2179</v>
      </c>
      <c r="B326" s="977" t="s">
        <v>6642</v>
      </c>
      <c r="C326" s="974">
        <v>0.3</v>
      </c>
      <c r="D326" s="5" t="s">
        <v>1061</v>
      </c>
      <c r="E326" s="975">
        <v>40953</v>
      </c>
    </row>
    <row r="327" spans="1:5">
      <c r="A327" s="935" t="s">
        <v>6646</v>
      </c>
      <c r="B327" s="48" t="s">
        <v>6647</v>
      </c>
      <c r="C327" s="974">
        <v>0.37</v>
      </c>
      <c r="D327" s="5" t="s">
        <v>2349</v>
      </c>
      <c r="E327" s="975">
        <v>40953</v>
      </c>
    </row>
    <row r="328" spans="1:5">
      <c r="A328" s="935" t="s">
        <v>6646</v>
      </c>
      <c r="B328" s="48" t="s">
        <v>6647</v>
      </c>
      <c r="C328" s="974">
        <v>0.36</v>
      </c>
      <c r="D328" s="5" t="s">
        <v>2350</v>
      </c>
      <c r="E328" s="975">
        <v>40953</v>
      </c>
    </row>
    <row r="329" spans="1:5">
      <c r="A329" s="978" t="s">
        <v>6646</v>
      </c>
      <c r="B329" s="977" t="s">
        <v>6751</v>
      </c>
      <c r="C329" s="974">
        <v>0.28000000000000003</v>
      </c>
      <c r="D329" s="5" t="s">
        <v>2337</v>
      </c>
      <c r="E329" s="975">
        <v>40953</v>
      </c>
    </row>
    <row r="330" spans="1:5">
      <c r="A330" s="935" t="s">
        <v>6648</v>
      </c>
      <c r="B330" s="979" t="s">
        <v>6649</v>
      </c>
      <c r="C330" s="974">
        <v>1.99</v>
      </c>
      <c r="D330" s="5" t="s">
        <v>2341</v>
      </c>
      <c r="E330" s="975">
        <v>40953</v>
      </c>
    </row>
    <row r="331" spans="1:5">
      <c r="A331" s="935" t="s">
        <v>1267</v>
      </c>
      <c r="B331" s="48" t="s">
        <v>6707</v>
      </c>
      <c r="C331" s="974">
        <v>0.7</v>
      </c>
      <c r="D331" s="5" t="s">
        <v>1061</v>
      </c>
      <c r="E331" s="975">
        <v>40953</v>
      </c>
    </row>
    <row r="332" spans="1:5">
      <c r="A332" s="935" t="s">
        <v>2185</v>
      </c>
      <c r="B332" s="5" t="s">
        <v>311</v>
      </c>
      <c r="C332" s="974">
        <v>5.99</v>
      </c>
      <c r="D332" s="5" t="s">
        <v>2346</v>
      </c>
      <c r="E332" s="975">
        <v>40954</v>
      </c>
    </row>
    <row r="333" spans="1:5">
      <c r="A333" s="935" t="s">
        <v>2179</v>
      </c>
      <c r="B333" s="979" t="s">
        <v>6758</v>
      </c>
      <c r="C333" s="974">
        <v>0.83</v>
      </c>
      <c r="D333" s="5" t="s">
        <v>2357</v>
      </c>
      <c r="E333" s="975">
        <v>40954</v>
      </c>
    </row>
    <row r="334" spans="1:5">
      <c r="A334" s="978" t="s">
        <v>6646</v>
      </c>
      <c r="B334" s="977" t="s">
        <v>6751</v>
      </c>
      <c r="C334" s="974">
        <v>1.44</v>
      </c>
      <c r="D334" s="5" t="s">
        <v>2351</v>
      </c>
      <c r="E334" s="975">
        <v>40954</v>
      </c>
    </row>
    <row r="335" spans="1:5">
      <c r="A335" s="935" t="s">
        <v>2197</v>
      </c>
      <c r="B335" s="5" t="s">
        <v>311</v>
      </c>
      <c r="C335" s="974">
        <v>8.8550000000000004</v>
      </c>
      <c r="D335" s="5" t="s">
        <v>2346</v>
      </c>
      <c r="E335" s="975">
        <v>40954</v>
      </c>
    </row>
    <row r="336" spans="1:5">
      <c r="A336" s="935" t="s">
        <v>2197</v>
      </c>
      <c r="B336" s="976" t="s">
        <v>6726</v>
      </c>
      <c r="C336" s="974">
        <v>1.02</v>
      </c>
      <c r="D336" s="5" t="s">
        <v>2354</v>
      </c>
      <c r="E336" s="975">
        <v>40954</v>
      </c>
    </row>
    <row r="337" spans="1:5">
      <c r="A337" s="935" t="s">
        <v>2197</v>
      </c>
      <c r="B337" s="976" t="s">
        <v>6726</v>
      </c>
      <c r="C337" s="974">
        <v>0.03</v>
      </c>
      <c r="D337" s="5" t="s">
        <v>2354</v>
      </c>
      <c r="E337" s="975">
        <v>40954</v>
      </c>
    </row>
    <row r="338" spans="1:5">
      <c r="A338" s="935" t="s">
        <v>2213</v>
      </c>
      <c r="B338" s="5" t="s">
        <v>4167</v>
      </c>
      <c r="C338" s="974">
        <v>0.23</v>
      </c>
      <c r="D338" s="5" t="s">
        <v>2356</v>
      </c>
      <c r="E338" s="975">
        <v>40954</v>
      </c>
    </row>
    <row r="339" spans="1:5">
      <c r="A339" s="935" t="s">
        <v>2213</v>
      </c>
      <c r="B339" s="977" t="s">
        <v>6761</v>
      </c>
      <c r="C339" s="974">
        <v>5.54</v>
      </c>
      <c r="D339" s="5" t="s">
        <v>2352</v>
      </c>
      <c r="E339" s="975">
        <v>40954</v>
      </c>
    </row>
    <row r="340" spans="1:5">
      <c r="A340" s="978" t="s">
        <v>2205</v>
      </c>
      <c r="B340" s="979" t="s">
        <v>6740</v>
      </c>
      <c r="C340" s="974">
        <v>0.1</v>
      </c>
      <c r="D340" s="5" t="s">
        <v>1262</v>
      </c>
      <c r="E340" s="975">
        <v>40955</v>
      </c>
    </row>
    <row r="341" spans="1:5">
      <c r="A341" s="935" t="s">
        <v>2213</v>
      </c>
      <c r="B341" s="977" t="s">
        <v>6749</v>
      </c>
      <c r="C341" s="974">
        <v>0.32500000000000001</v>
      </c>
      <c r="D341" s="5" t="s">
        <v>1061</v>
      </c>
      <c r="E341" s="975">
        <v>40955</v>
      </c>
    </row>
    <row r="342" spans="1:5">
      <c r="A342" s="935" t="s">
        <v>2184</v>
      </c>
      <c r="B342" s="977" t="s">
        <v>6763</v>
      </c>
      <c r="C342" s="974">
        <v>7.95</v>
      </c>
      <c r="D342" s="5" t="s">
        <v>2360</v>
      </c>
      <c r="E342" s="975">
        <v>40955</v>
      </c>
    </row>
    <row r="343" spans="1:5">
      <c r="A343" s="935" t="s">
        <v>2185</v>
      </c>
      <c r="B343" s="973" t="s">
        <v>6638</v>
      </c>
      <c r="C343" s="974">
        <v>2.42</v>
      </c>
      <c r="D343" s="5" t="s">
        <v>2366</v>
      </c>
      <c r="E343" s="975">
        <v>40956</v>
      </c>
    </row>
    <row r="344" spans="1:5">
      <c r="A344" s="935" t="s">
        <v>2185</v>
      </c>
      <c r="B344" s="973" t="s">
        <v>6638</v>
      </c>
      <c r="C344" s="974">
        <v>0.73</v>
      </c>
      <c r="D344" s="5" t="s">
        <v>2366</v>
      </c>
      <c r="E344" s="975">
        <v>40956</v>
      </c>
    </row>
    <row r="345" spans="1:5">
      <c r="A345" s="935" t="s">
        <v>2179</v>
      </c>
      <c r="B345" s="979" t="s">
        <v>6758</v>
      </c>
      <c r="C345" s="974">
        <v>8.6999999999999993</v>
      </c>
      <c r="D345" s="5" t="s">
        <v>2364</v>
      </c>
      <c r="E345" s="975">
        <v>40956</v>
      </c>
    </row>
    <row r="346" spans="1:5">
      <c r="A346" s="978" t="s">
        <v>2189</v>
      </c>
      <c r="B346" s="48" t="s">
        <v>2388</v>
      </c>
      <c r="C346" s="974">
        <v>7.25</v>
      </c>
      <c r="D346" s="5" t="s">
        <v>2369</v>
      </c>
      <c r="E346" s="975">
        <v>40956</v>
      </c>
    </row>
    <row r="347" spans="1:5">
      <c r="A347" s="935" t="s">
        <v>1266</v>
      </c>
      <c r="B347" s="977" t="s">
        <v>6764</v>
      </c>
      <c r="C347" s="974">
        <v>0.45500000000000002</v>
      </c>
      <c r="D347" s="5" t="s">
        <v>2363</v>
      </c>
      <c r="E347" s="975">
        <v>40956</v>
      </c>
    </row>
    <row r="348" spans="1:5">
      <c r="A348" s="935" t="s">
        <v>2197</v>
      </c>
      <c r="B348" s="977" t="s">
        <v>6765</v>
      </c>
      <c r="C348" s="974">
        <v>0.56999999999999995</v>
      </c>
      <c r="D348" s="5" t="s">
        <v>2363</v>
      </c>
      <c r="E348" s="975">
        <v>40956</v>
      </c>
    </row>
    <row r="349" spans="1:5">
      <c r="A349" s="935" t="s">
        <v>1267</v>
      </c>
      <c r="B349" s="5" t="s">
        <v>311</v>
      </c>
      <c r="C349" s="974">
        <v>6.8</v>
      </c>
      <c r="D349" s="5" t="s">
        <v>2365</v>
      </c>
      <c r="E349" s="975">
        <v>40956</v>
      </c>
    </row>
    <row r="350" spans="1:5">
      <c r="A350" s="935" t="s">
        <v>6700</v>
      </c>
      <c r="B350" s="977" t="s">
        <v>6701</v>
      </c>
      <c r="C350" s="974">
        <v>1.3</v>
      </c>
      <c r="D350" s="5" t="s">
        <v>2367</v>
      </c>
      <c r="E350" s="975">
        <v>40956</v>
      </c>
    </row>
    <row r="351" spans="1:5">
      <c r="A351" s="978" t="s">
        <v>2180</v>
      </c>
      <c r="B351" s="979" t="s">
        <v>6734</v>
      </c>
      <c r="C351" s="974">
        <v>7.0000000000000007E-2</v>
      </c>
      <c r="D351" s="5" t="s">
        <v>2368</v>
      </c>
      <c r="E351" s="975">
        <v>40956</v>
      </c>
    </row>
    <row r="352" spans="1:5">
      <c r="A352" s="935" t="s">
        <v>2213</v>
      </c>
      <c r="B352" s="5" t="s">
        <v>4167</v>
      </c>
      <c r="C352" s="974">
        <v>0.54500000000000004</v>
      </c>
      <c r="D352" s="5" t="s">
        <v>2361</v>
      </c>
      <c r="E352" s="975">
        <v>40956</v>
      </c>
    </row>
    <row r="353" spans="1:6">
      <c r="A353" s="935" t="s">
        <v>2185</v>
      </c>
      <c r="B353" s="973" t="s">
        <v>6638</v>
      </c>
      <c r="C353" s="974">
        <v>0.81499999999999995</v>
      </c>
      <c r="D353" s="5" t="s">
        <v>2370</v>
      </c>
      <c r="E353" s="975">
        <v>40959</v>
      </c>
    </row>
    <row r="354" spans="1:6">
      <c r="A354" s="978" t="s">
        <v>2182</v>
      </c>
      <c r="B354" s="979" t="s">
        <v>6745</v>
      </c>
      <c r="C354" s="974">
        <v>0.34</v>
      </c>
      <c r="D354" s="5" t="s">
        <v>2375</v>
      </c>
      <c r="E354" s="975">
        <v>40959</v>
      </c>
    </row>
    <row r="355" spans="1:6">
      <c r="A355" s="935" t="s">
        <v>2177</v>
      </c>
      <c r="B355" s="977" t="s">
        <v>6766</v>
      </c>
      <c r="C355" s="974">
        <v>7.0000000000000007E-2</v>
      </c>
      <c r="D355" s="5" t="s">
        <v>2373</v>
      </c>
      <c r="E355" s="975">
        <v>40959</v>
      </c>
    </row>
    <row r="356" spans="1:6">
      <c r="A356" s="935" t="s">
        <v>2191</v>
      </c>
      <c r="B356" s="979" t="s">
        <v>6663</v>
      </c>
      <c r="C356" s="974">
        <v>2.5000000000000001E-2</v>
      </c>
      <c r="D356" s="5" t="s">
        <v>2372</v>
      </c>
      <c r="E356" s="975">
        <v>40959</v>
      </c>
    </row>
    <row r="357" spans="1:6">
      <c r="A357" s="935" t="s">
        <v>1267</v>
      </c>
      <c r="B357" s="5" t="s">
        <v>311</v>
      </c>
      <c r="C357" s="974">
        <v>2.42</v>
      </c>
      <c r="D357" s="5" t="s">
        <v>2365</v>
      </c>
      <c r="E357" s="975">
        <v>40959</v>
      </c>
    </row>
    <row r="358" spans="1:6">
      <c r="A358" s="935" t="s">
        <v>1269</v>
      </c>
      <c r="B358" s="5" t="s">
        <v>6686</v>
      </c>
      <c r="C358" s="974">
        <v>1.45</v>
      </c>
      <c r="D358" s="5" t="s">
        <v>2377</v>
      </c>
      <c r="E358" s="975">
        <v>40959</v>
      </c>
    </row>
    <row r="359" spans="1:6">
      <c r="A359" s="978" t="s">
        <v>2189</v>
      </c>
      <c r="B359" s="48" t="s">
        <v>2388</v>
      </c>
      <c r="C359" s="974">
        <v>5.0199999999999996</v>
      </c>
      <c r="D359" s="5" t="s">
        <v>2378</v>
      </c>
      <c r="E359" s="975">
        <v>40962</v>
      </c>
    </row>
    <row r="360" spans="1:6">
      <c r="A360" s="978" t="s">
        <v>2189</v>
      </c>
      <c r="B360" s="48" t="s">
        <v>6739</v>
      </c>
      <c r="C360" s="974">
        <v>0.56000000000000005</v>
      </c>
      <c r="D360" s="5" t="s">
        <v>2382</v>
      </c>
      <c r="E360" s="975">
        <v>40962</v>
      </c>
    </row>
    <row r="361" spans="1:6">
      <c r="A361" s="935" t="s">
        <v>1266</v>
      </c>
      <c r="B361" s="48" t="s">
        <v>6640</v>
      </c>
      <c r="C361" s="974">
        <v>1.52</v>
      </c>
      <c r="D361" s="5" t="s">
        <v>2380</v>
      </c>
      <c r="E361" s="975">
        <v>40962</v>
      </c>
    </row>
    <row r="362" spans="1:6">
      <c r="A362" s="935" t="s">
        <v>1267</v>
      </c>
      <c r="B362" s="5" t="s">
        <v>311</v>
      </c>
      <c r="C362" s="974">
        <v>1.26</v>
      </c>
      <c r="D362" s="5" t="s">
        <v>2383</v>
      </c>
      <c r="E362" s="975">
        <v>40962</v>
      </c>
    </row>
    <row r="363" spans="1:6">
      <c r="A363" s="935" t="s">
        <v>2213</v>
      </c>
      <c r="B363" s="977" t="s">
        <v>6761</v>
      </c>
      <c r="C363" s="974">
        <v>0.68</v>
      </c>
      <c r="D363" s="5" t="s">
        <v>2381</v>
      </c>
      <c r="E363" s="975">
        <v>40962</v>
      </c>
    </row>
    <row r="364" spans="1:6">
      <c r="A364" s="978" t="s">
        <v>2189</v>
      </c>
      <c r="B364" s="48" t="s">
        <v>6739</v>
      </c>
      <c r="C364" s="974">
        <v>2.93</v>
      </c>
      <c r="D364" s="5" t="s">
        <v>2385</v>
      </c>
      <c r="E364" s="975">
        <v>40963</v>
      </c>
    </row>
    <row r="365" spans="1:6">
      <c r="A365" s="935" t="s">
        <v>6646</v>
      </c>
      <c r="B365" s="48" t="s">
        <v>6647</v>
      </c>
      <c r="C365" s="974">
        <v>1.1000000000000001</v>
      </c>
      <c r="D365" s="5" t="s">
        <v>2386</v>
      </c>
      <c r="E365" s="975">
        <v>40963</v>
      </c>
    </row>
    <row r="366" spans="1:6">
      <c r="A366" s="935" t="s">
        <v>2197</v>
      </c>
      <c r="B366" s="979" t="s">
        <v>6743</v>
      </c>
      <c r="C366" s="974">
        <v>1.69</v>
      </c>
      <c r="D366" s="5" t="s">
        <v>2383</v>
      </c>
      <c r="E366" s="975">
        <v>40963</v>
      </c>
    </row>
    <row r="367" spans="1:6">
      <c r="A367" s="978" t="s">
        <v>2189</v>
      </c>
      <c r="B367" s="48" t="s">
        <v>2388</v>
      </c>
      <c r="C367" s="974">
        <v>1.45</v>
      </c>
      <c r="D367" s="5" t="s">
        <v>1061</v>
      </c>
      <c r="E367" s="975">
        <v>40966</v>
      </c>
    </row>
    <row r="368" spans="1:6">
      <c r="A368" s="935" t="s">
        <v>1266</v>
      </c>
      <c r="B368" s="48" t="s">
        <v>6640</v>
      </c>
      <c r="C368" s="974">
        <v>1.65</v>
      </c>
      <c r="D368" s="5" t="s">
        <v>2387</v>
      </c>
      <c r="E368" s="975">
        <v>40966</v>
      </c>
      <c r="F368" s="806"/>
    </row>
    <row r="369" spans="1:6">
      <c r="A369" s="935" t="s">
        <v>5675</v>
      </c>
      <c r="B369" s="977" t="s">
        <v>6767</v>
      </c>
      <c r="C369" s="974">
        <v>0.4</v>
      </c>
      <c r="D369" s="5" t="s">
        <v>1061</v>
      </c>
      <c r="E369" s="975">
        <v>40967</v>
      </c>
      <c r="F369" s="806"/>
    </row>
    <row r="370" spans="1:6">
      <c r="A370" s="935" t="s">
        <v>2213</v>
      </c>
      <c r="B370" s="976" t="s">
        <v>6755</v>
      </c>
      <c r="C370" s="974">
        <v>1.89</v>
      </c>
      <c r="D370" s="5" t="s">
        <v>1061</v>
      </c>
      <c r="E370" s="975">
        <v>40967</v>
      </c>
    </row>
    <row r="371" spans="1:6">
      <c r="A371" s="935" t="s">
        <v>2185</v>
      </c>
      <c r="B371" s="973" t="s">
        <v>6638</v>
      </c>
      <c r="C371" s="974">
        <v>0.625</v>
      </c>
      <c r="D371" s="5" t="s">
        <v>2611</v>
      </c>
      <c r="E371" s="975">
        <v>40969</v>
      </c>
    </row>
    <row r="372" spans="1:6">
      <c r="A372" s="935" t="s">
        <v>2183</v>
      </c>
      <c r="B372" s="5" t="s">
        <v>6645</v>
      </c>
      <c r="C372" s="974">
        <v>1.75</v>
      </c>
      <c r="D372" s="5" t="s">
        <v>2609</v>
      </c>
      <c r="E372" s="975">
        <v>40969</v>
      </c>
    </row>
    <row r="373" spans="1:6">
      <c r="A373" s="978" t="s">
        <v>2189</v>
      </c>
      <c r="B373" s="48" t="s">
        <v>2388</v>
      </c>
      <c r="C373" s="974">
        <v>1.25</v>
      </c>
      <c r="D373" s="5" t="s">
        <v>2614</v>
      </c>
      <c r="E373" s="975">
        <v>40969</v>
      </c>
    </row>
    <row r="374" spans="1:6">
      <c r="A374" s="935" t="s">
        <v>1266</v>
      </c>
      <c r="B374" s="979" t="s">
        <v>6665</v>
      </c>
      <c r="C374" s="974">
        <v>1.1000000000000001</v>
      </c>
      <c r="D374" s="5" t="s">
        <v>2617</v>
      </c>
      <c r="E374" s="975">
        <v>40969</v>
      </c>
    </row>
    <row r="375" spans="1:6">
      <c r="A375" s="935" t="s">
        <v>1266</v>
      </c>
      <c r="B375" s="48" t="s">
        <v>6640</v>
      </c>
      <c r="C375" s="974">
        <v>1.88</v>
      </c>
      <c r="D375" s="5" t="s">
        <v>2610</v>
      </c>
      <c r="E375" s="975">
        <v>40969</v>
      </c>
    </row>
    <row r="376" spans="1:6">
      <c r="A376" s="978" t="s">
        <v>6646</v>
      </c>
      <c r="B376" s="977" t="s">
        <v>6751</v>
      </c>
      <c r="C376" s="974">
        <v>4.9400000000000004</v>
      </c>
      <c r="D376" s="5" t="s">
        <v>2616</v>
      </c>
      <c r="E376" s="975">
        <v>40969</v>
      </c>
    </row>
    <row r="377" spans="1:6">
      <c r="A377" s="978" t="s">
        <v>2194</v>
      </c>
      <c r="B377" s="5" t="s">
        <v>6678</v>
      </c>
      <c r="C377" s="974">
        <v>1.5</v>
      </c>
      <c r="D377" s="5" t="s">
        <v>2613</v>
      </c>
      <c r="E377" s="975">
        <v>40969</v>
      </c>
    </row>
    <row r="378" spans="1:6">
      <c r="A378" s="935" t="s">
        <v>2185</v>
      </c>
      <c r="B378" s="973" t="s">
        <v>6638</v>
      </c>
      <c r="C378" s="974">
        <v>1.29</v>
      </c>
      <c r="D378" s="5" t="s">
        <v>2619</v>
      </c>
      <c r="E378" s="975">
        <v>40970</v>
      </c>
    </row>
    <row r="379" spans="1:6">
      <c r="A379" s="935" t="s">
        <v>1266</v>
      </c>
      <c r="B379" s="48" t="s">
        <v>6640</v>
      </c>
      <c r="C379" s="974">
        <v>2</v>
      </c>
      <c r="D379" s="5" t="s">
        <v>2618</v>
      </c>
      <c r="E379" s="975">
        <v>40970</v>
      </c>
    </row>
    <row r="380" spans="1:6">
      <c r="A380" s="935" t="s">
        <v>2213</v>
      </c>
      <c r="B380" s="48" t="s">
        <v>2422</v>
      </c>
      <c r="C380" s="974">
        <v>0.63</v>
      </c>
      <c r="D380" s="5" t="s">
        <v>2620</v>
      </c>
      <c r="E380" s="975">
        <v>40970</v>
      </c>
    </row>
    <row r="381" spans="1:6">
      <c r="A381" s="935" t="s">
        <v>2185</v>
      </c>
      <c r="B381" s="973" t="s">
        <v>6638</v>
      </c>
      <c r="C381" s="974">
        <v>0.68500000000000005</v>
      </c>
      <c r="D381" s="5" t="s">
        <v>2621</v>
      </c>
      <c r="E381" s="975">
        <v>40971</v>
      </c>
    </row>
    <row r="382" spans="1:6">
      <c r="A382" s="978" t="s">
        <v>2189</v>
      </c>
      <c r="B382" s="48" t="s">
        <v>2388</v>
      </c>
      <c r="C382" s="974">
        <v>1.1599999999999999</v>
      </c>
      <c r="D382" s="5" t="s">
        <v>2623</v>
      </c>
      <c r="E382" s="975">
        <v>40971</v>
      </c>
    </row>
    <row r="383" spans="1:6">
      <c r="A383" s="978" t="s">
        <v>2189</v>
      </c>
      <c r="B383" s="48" t="s">
        <v>2388</v>
      </c>
      <c r="C383" s="974">
        <v>2.2000000000000002</v>
      </c>
      <c r="D383" s="5" t="s">
        <v>2624</v>
      </c>
      <c r="E383" s="975">
        <v>40971</v>
      </c>
    </row>
    <row r="384" spans="1:6">
      <c r="A384" s="978" t="s">
        <v>2420</v>
      </c>
      <c r="B384" s="48" t="s">
        <v>6768</v>
      </c>
      <c r="C384" s="974">
        <v>1.1499999999999999</v>
      </c>
      <c r="D384" s="5" t="s">
        <v>2622</v>
      </c>
      <c r="E384" s="975">
        <v>40971</v>
      </c>
    </row>
    <row r="385" spans="1:5">
      <c r="A385" s="935" t="s">
        <v>1266</v>
      </c>
      <c r="B385" s="48" t="s">
        <v>6640</v>
      </c>
      <c r="C385" s="974">
        <v>1.6850000000000001</v>
      </c>
      <c r="D385" s="5" t="s">
        <v>2628</v>
      </c>
      <c r="E385" s="975">
        <v>40973</v>
      </c>
    </row>
    <row r="386" spans="1:5">
      <c r="A386" s="983" t="s">
        <v>5673</v>
      </c>
      <c r="B386" s="5" t="s">
        <v>311</v>
      </c>
      <c r="C386" s="974">
        <v>0.5</v>
      </c>
      <c r="D386" s="5" t="s">
        <v>2627</v>
      </c>
      <c r="E386" s="975">
        <v>40973</v>
      </c>
    </row>
    <row r="387" spans="1:5">
      <c r="A387" s="935" t="s">
        <v>6646</v>
      </c>
      <c r="B387" s="48" t="s">
        <v>6647</v>
      </c>
      <c r="C387" s="974">
        <v>0.68500000000000005</v>
      </c>
      <c r="D387" s="5" t="s">
        <v>2625</v>
      </c>
      <c r="E387" s="975">
        <v>40973</v>
      </c>
    </row>
    <row r="388" spans="1:5">
      <c r="A388" s="978" t="s">
        <v>2420</v>
      </c>
      <c r="B388" s="48" t="s">
        <v>6768</v>
      </c>
      <c r="C388" s="974">
        <v>0.6</v>
      </c>
      <c r="D388" s="5" t="s">
        <v>2622</v>
      </c>
      <c r="E388" s="975">
        <v>40973</v>
      </c>
    </row>
    <row r="389" spans="1:5">
      <c r="A389" s="935" t="s">
        <v>2179</v>
      </c>
      <c r="B389" s="979" t="s">
        <v>6758</v>
      </c>
      <c r="C389" s="974">
        <v>0.73499999999999999</v>
      </c>
      <c r="D389" s="5" t="s">
        <v>2629</v>
      </c>
      <c r="E389" s="975">
        <v>40974</v>
      </c>
    </row>
    <row r="390" spans="1:5">
      <c r="A390" s="935" t="s">
        <v>1269</v>
      </c>
      <c r="B390" s="5" t="s">
        <v>6722</v>
      </c>
      <c r="C390" s="974">
        <v>0.2</v>
      </c>
      <c r="D390" s="5" t="s">
        <v>2630</v>
      </c>
      <c r="E390" s="975">
        <v>40974</v>
      </c>
    </row>
    <row r="391" spans="1:5">
      <c r="A391" s="935" t="s">
        <v>2182</v>
      </c>
      <c r="B391" s="48" t="s">
        <v>192</v>
      </c>
      <c r="C391" s="974">
        <v>4.0999999999999996</v>
      </c>
      <c r="D391" s="5" t="s">
        <v>2631</v>
      </c>
      <c r="E391" s="975">
        <v>40977</v>
      </c>
    </row>
    <row r="392" spans="1:5">
      <c r="A392" s="935" t="s">
        <v>2213</v>
      </c>
      <c r="B392" s="5" t="s">
        <v>4167</v>
      </c>
      <c r="C392" s="974">
        <v>0.24</v>
      </c>
      <c r="D392" s="5" t="s">
        <v>2632</v>
      </c>
      <c r="E392" s="975">
        <v>40977</v>
      </c>
    </row>
    <row r="393" spans="1:5">
      <c r="A393" s="935" t="s">
        <v>2185</v>
      </c>
      <c r="B393" s="973" t="s">
        <v>6638</v>
      </c>
      <c r="C393" s="974">
        <v>0.6</v>
      </c>
      <c r="D393" s="5" t="s">
        <v>2634</v>
      </c>
      <c r="E393" s="975">
        <v>40978</v>
      </c>
    </row>
    <row r="394" spans="1:5">
      <c r="A394" s="935" t="s">
        <v>2177</v>
      </c>
      <c r="B394" s="979" t="s">
        <v>6715</v>
      </c>
      <c r="C394" s="974">
        <v>0.17</v>
      </c>
      <c r="D394" s="5" t="s">
        <v>2633</v>
      </c>
      <c r="E394" s="975">
        <v>40978</v>
      </c>
    </row>
    <row r="395" spans="1:5">
      <c r="A395" s="935" t="s">
        <v>2426</v>
      </c>
      <c r="B395" s="48" t="s">
        <v>6769</v>
      </c>
      <c r="C395" s="974">
        <v>2.2000000000000002</v>
      </c>
      <c r="D395" s="5" t="s">
        <v>2635</v>
      </c>
      <c r="E395" s="975">
        <v>40980</v>
      </c>
    </row>
    <row r="396" spans="1:5">
      <c r="A396" s="935" t="s">
        <v>2426</v>
      </c>
      <c r="B396" s="5" t="s">
        <v>311</v>
      </c>
      <c r="C396" s="974">
        <v>0.3</v>
      </c>
      <c r="D396" s="5" t="s">
        <v>2635</v>
      </c>
      <c r="E396" s="975">
        <v>40980</v>
      </c>
    </row>
    <row r="397" spans="1:5">
      <c r="A397" s="935" t="s">
        <v>2426</v>
      </c>
      <c r="B397" s="5" t="s">
        <v>311</v>
      </c>
      <c r="C397" s="974">
        <v>0.18</v>
      </c>
      <c r="D397" s="5" t="s">
        <v>2638</v>
      </c>
      <c r="E397" s="975">
        <v>40980</v>
      </c>
    </row>
    <row r="398" spans="1:5">
      <c r="A398" s="935" t="s">
        <v>2183</v>
      </c>
      <c r="B398" s="48" t="s">
        <v>416</v>
      </c>
      <c r="C398" s="974">
        <v>0.26</v>
      </c>
      <c r="D398" s="5" t="s">
        <v>2790</v>
      </c>
      <c r="E398" s="975">
        <v>40981</v>
      </c>
    </row>
    <row r="399" spans="1:5">
      <c r="A399" s="935" t="s">
        <v>2183</v>
      </c>
      <c r="B399" s="5" t="s">
        <v>6689</v>
      </c>
      <c r="C399" s="974">
        <v>1.62</v>
      </c>
      <c r="D399" s="5" t="s">
        <v>2647</v>
      </c>
      <c r="E399" s="975">
        <v>40981</v>
      </c>
    </row>
    <row r="400" spans="1:5">
      <c r="A400" s="983" t="s">
        <v>5673</v>
      </c>
      <c r="B400" s="5" t="s">
        <v>311</v>
      </c>
      <c r="C400" s="974">
        <v>0.15</v>
      </c>
      <c r="D400" s="5" t="s">
        <v>2642</v>
      </c>
      <c r="E400" s="975">
        <v>40981</v>
      </c>
    </row>
    <row r="401" spans="1:5">
      <c r="A401" s="935" t="s">
        <v>2188</v>
      </c>
      <c r="B401" s="48" t="s">
        <v>6675</v>
      </c>
      <c r="C401" s="974">
        <v>0.64500000000000002</v>
      </c>
      <c r="D401" s="5" t="s">
        <v>2643</v>
      </c>
      <c r="E401" s="975">
        <v>40981</v>
      </c>
    </row>
    <row r="402" spans="1:5">
      <c r="A402" s="935" t="s">
        <v>1267</v>
      </c>
      <c r="B402" s="5" t="s">
        <v>311</v>
      </c>
      <c r="C402" s="974">
        <v>0.78500000000000003</v>
      </c>
      <c r="D402" s="5" t="s">
        <v>2639</v>
      </c>
      <c r="E402" s="975">
        <v>40981</v>
      </c>
    </row>
    <row r="403" spans="1:5">
      <c r="A403" s="935" t="s">
        <v>2426</v>
      </c>
      <c r="B403" s="5" t="s">
        <v>311</v>
      </c>
      <c r="C403" s="974">
        <v>0.22</v>
      </c>
      <c r="D403" s="5" t="s">
        <v>2641</v>
      </c>
      <c r="E403" s="975">
        <v>40981</v>
      </c>
    </row>
    <row r="404" spans="1:5">
      <c r="A404" s="935" t="s">
        <v>2185</v>
      </c>
      <c r="B404" s="973" t="s">
        <v>6638</v>
      </c>
      <c r="C404" s="974">
        <v>0.69</v>
      </c>
      <c r="D404" s="5" t="s">
        <v>2644</v>
      </c>
      <c r="E404" s="975">
        <v>40983</v>
      </c>
    </row>
    <row r="405" spans="1:5">
      <c r="A405" s="935" t="s">
        <v>2185</v>
      </c>
      <c r="B405" s="973" t="s">
        <v>6638</v>
      </c>
      <c r="C405" s="974">
        <v>1.39</v>
      </c>
      <c r="D405" s="5" t="s">
        <v>2644</v>
      </c>
      <c r="E405" s="975">
        <v>40983</v>
      </c>
    </row>
    <row r="406" spans="1:5">
      <c r="A406" s="978" t="s">
        <v>2180</v>
      </c>
      <c r="B406" s="48" t="s">
        <v>6770</v>
      </c>
      <c r="C406" s="974">
        <v>0.28999999999999998</v>
      </c>
      <c r="D406" s="5" t="s">
        <v>2648</v>
      </c>
      <c r="E406" s="975">
        <v>40983</v>
      </c>
    </row>
    <row r="407" spans="1:5">
      <c r="A407" s="978" t="s">
        <v>2181</v>
      </c>
      <c r="B407" s="48" t="s">
        <v>6643</v>
      </c>
      <c r="C407" s="974">
        <v>1.87</v>
      </c>
      <c r="D407" s="5" t="s">
        <v>2791</v>
      </c>
      <c r="E407" s="975">
        <v>40984</v>
      </c>
    </row>
    <row r="408" spans="1:5">
      <c r="A408" s="935" t="s">
        <v>6646</v>
      </c>
      <c r="B408" s="48" t="s">
        <v>6647</v>
      </c>
      <c r="C408" s="974">
        <v>0.9</v>
      </c>
      <c r="D408" s="5" t="s">
        <v>2792</v>
      </c>
      <c r="E408" s="975">
        <v>40984</v>
      </c>
    </row>
    <row r="409" spans="1:5">
      <c r="A409" s="978" t="s">
        <v>2420</v>
      </c>
      <c r="B409" s="48" t="s">
        <v>6768</v>
      </c>
      <c r="C409" s="974">
        <v>0.38</v>
      </c>
      <c r="D409" s="975" t="s">
        <v>2645</v>
      </c>
      <c r="E409" s="975">
        <v>40984</v>
      </c>
    </row>
    <row r="410" spans="1:5">
      <c r="A410" s="978" t="s">
        <v>2420</v>
      </c>
      <c r="B410" s="48" t="s">
        <v>6768</v>
      </c>
      <c r="C410" s="974">
        <v>0.22500000000000001</v>
      </c>
      <c r="D410" s="5" t="s">
        <v>2645</v>
      </c>
      <c r="E410" s="975">
        <v>40984</v>
      </c>
    </row>
    <row r="411" spans="1:5">
      <c r="A411" s="935" t="s">
        <v>2426</v>
      </c>
      <c r="B411" s="48" t="s">
        <v>6771</v>
      </c>
      <c r="C411" s="974">
        <v>0.05</v>
      </c>
      <c r="D411" s="5" t="s">
        <v>2641</v>
      </c>
      <c r="E411" s="975">
        <v>40984</v>
      </c>
    </row>
    <row r="412" spans="1:5">
      <c r="A412" s="935" t="s">
        <v>2185</v>
      </c>
      <c r="B412" s="973" t="s">
        <v>6638</v>
      </c>
      <c r="C412" s="974">
        <v>0.21</v>
      </c>
      <c r="D412" s="5" t="s">
        <v>2794</v>
      </c>
      <c r="E412" s="975">
        <v>40985</v>
      </c>
    </row>
    <row r="413" spans="1:5">
      <c r="A413" s="978" t="s">
        <v>2189</v>
      </c>
      <c r="B413" s="48" t="s">
        <v>2388</v>
      </c>
      <c r="C413" s="974">
        <v>0.56999999999999995</v>
      </c>
      <c r="D413" s="5" t="s">
        <v>2795</v>
      </c>
      <c r="E413" s="975">
        <v>40987</v>
      </c>
    </row>
    <row r="414" spans="1:5">
      <c r="A414" s="935" t="s">
        <v>2188</v>
      </c>
      <c r="B414" s="48" t="s">
        <v>6675</v>
      </c>
      <c r="C414" s="974">
        <v>0.115</v>
      </c>
      <c r="D414" s="5" t="s">
        <v>2796</v>
      </c>
      <c r="E414" s="975">
        <v>40987</v>
      </c>
    </row>
    <row r="415" spans="1:5">
      <c r="A415" s="935" t="s">
        <v>2185</v>
      </c>
      <c r="B415" s="973" t="s">
        <v>6638</v>
      </c>
      <c r="C415" s="974">
        <v>1.1000000000000001</v>
      </c>
      <c r="D415" s="5" t="s">
        <v>2803</v>
      </c>
      <c r="E415" s="975">
        <v>40988</v>
      </c>
    </row>
    <row r="416" spans="1:5">
      <c r="A416" s="935" t="s">
        <v>2182</v>
      </c>
      <c r="B416" s="48" t="s">
        <v>192</v>
      </c>
      <c r="C416" s="974">
        <v>22</v>
      </c>
      <c r="D416" s="5" t="s">
        <v>2798</v>
      </c>
      <c r="E416" s="975">
        <v>40988</v>
      </c>
    </row>
    <row r="417" spans="1:5">
      <c r="A417" s="935" t="s">
        <v>2182</v>
      </c>
      <c r="B417" s="48" t="s">
        <v>192</v>
      </c>
      <c r="C417" s="974">
        <v>14.2</v>
      </c>
      <c r="D417" s="5" t="s">
        <v>2802</v>
      </c>
      <c r="E417" s="975">
        <v>40988</v>
      </c>
    </row>
    <row r="418" spans="1:5">
      <c r="A418" s="935" t="s">
        <v>1266</v>
      </c>
      <c r="B418" s="977" t="s">
        <v>6764</v>
      </c>
      <c r="C418" s="974">
        <v>0.46</v>
      </c>
      <c r="D418" s="5" t="s">
        <v>2800</v>
      </c>
      <c r="E418" s="975">
        <v>40988</v>
      </c>
    </row>
    <row r="419" spans="1:5">
      <c r="A419" s="935" t="s">
        <v>6646</v>
      </c>
      <c r="B419" s="48" t="s">
        <v>6647</v>
      </c>
      <c r="C419" s="974">
        <v>0.42499999999999999</v>
      </c>
      <c r="D419" s="5" t="s">
        <v>2799</v>
      </c>
      <c r="E419" s="975">
        <v>40988</v>
      </c>
    </row>
    <row r="420" spans="1:5">
      <c r="A420" s="935" t="s">
        <v>6648</v>
      </c>
      <c r="B420" s="979" t="s">
        <v>6649</v>
      </c>
      <c r="C420" s="974">
        <v>0.44500000000000001</v>
      </c>
      <c r="D420" s="5" t="s">
        <v>2797</v>
      </c>
      <c r="E420" s="975">
        <v>40988</v>
      </c>
    </row>
    <row r="421" spans="1:5">
      <c r="A421" s="935" t="s">
        <v>2178</v>
      </c>
      <c r="B421" s="976" t="s">
        <v>6641</v>
      </c>
      <c r="C421" s="974">
        <v>0.18</v>
      </c>
      <c r="D421" s="5" t="s">
        <v>2801</v>
      </c>
      <c r="E421" s="975">
        <v>40988</v>
      </c>
    </row>
    <row r="422" spans="1:5">
      <c r="A422" s="935" t="s">
        <v>2178</v>
      </c>
      <c r="B422" s="976" t="s">
        <v>6641</v>
      </c>
      <c r="C422" s="974">
        <v>0.5</v>
      </c>
      <c r="D422" s="5" t="s">
        <v>2804</v>
      </c>
      <c r="E422" s="975">
        <v>40991</v>
      </c>
    </row>
    <row r="423" spans="1:5">
      <c r="A423" s="935" t="s">
        <v>2178</v>
      </c>
      <c r="B423" s="976" t="s">
        <v>6641</v>
      </c>
      <c r="C423" s="974">
        <v>0.76</v>
      </c>
      <c r="D423" s="5" t="s">
        <v>2804</v>
      </c>
      <c r="E423" s="975">
        <v>40991</v>
      </c>
    </row>
    <row r="424" spans="1:5">
      <c r="A424" s="935" t="s">
        <v>2178</v>
      </c>
      <c r="B424" s="976" t="s">
        <v>6641</v>
      </c>
      <c r="C424" s="974">
        <v>0.91500000000000004</v>
      </c>
      <c r="D424" s="5" t="s">
        <v>2804</v>
      </c>
      <c r="E424" s="975">
        <v>40991</v>
      </c>
    </row>
    <row r="425" spans="1:5">
      <c r="A425" s="935" t="s">
        <v>2213</v>
      </c>
      <c r="B425" s="48" t="s">
        <v>2422</v>
      </c>
      <c r="C425" s="974">
        <v>0.36</v>
      </c>
      <c r="D425" s="5" t="s">
        <v>2805</v>
      </c>
      <c r="E425" s="975">
        <v>40991</v>
      </c>
    </row>
    <row r="426" spans="1:5">
      <c r="A426" s="935" t="s">
        <v>2185</v>
      </c>
      <c r="B426" s="973" t="s">
        <v>6638</v>
      </c>
      <c r="C426" s="974">
        <v>0.8</v>
      </c>
      <c r="D426" s="5" t="s">
        <v>2806</v>
      </c>
      <c r="E426" s="975">
        <v>40994</v>
      </c>
    </row>
    <row r="427" spans="1:5">
      <c r="A427" s="935" t="s">
        <v>1266</v>
      </c>
      <c r="B427" s="48" t="s">
        <v>6640</v>
      </c>
      <c r="C427" s="974">
        <v>4.5599999999999996</v>
      </c>
      <c r="D427" s="5" t="s">
        <v>2807</v>
      </c>
      <c r="E427" s="975">
        <v>40994</v>
      </c>
    </row>
    <row r="428" spans="1:5">
      <c r="A428" s="935" t="s">
        <v>1266</v>
      </c>
      <c r="B428" s="5" t="s">
        <v>6673</v>
      </c>
      <c r="C428" s="974">
        <v>0.53</v>
      </c>
      <c r="D428" s="5" t="s">
        <v>2812</v>
      </c>
      <c r="E428" s="975">
        <v>40994</v>
      </c>
    </row>
    <row r="429" spans="1:5">
      <c r="A429" s="935" t="s">
        <v>2178</v>
      </c>
      <c r="B429" s="976" t="s">
        <v>6641</v>
      </c>
      <c r="C429" s="974">
        <v>0.7</v>
      </c>
      <c r="D429" s="5" t="s">
        <v>2808</v>
      </c>
      <c r="E429" s="975">
        <v>40994</v>
      </c>
    </row>
    <row r="430" spans="1:5">
      <c r="A430" s="935" t="s">
        <v>2188</v>
      </c>
      <c r="B430" s="979" t="s">
        <v>6659</v>
      </c>
      <c r="C430" s="974">
        <v>0.33500000000000002</v>
      </c>
      <c r="D430" s="5" t="s">
        <v>2810</v>
      </c>
      <c r="E430" s="975">
        <v>40994</v>
      </c>
    </row>
    <row r="431" spans="1:5">
      <c r="A431" s="935" t="s">
        <v>1269</v>
      </c>
      <c r="B431" s="5" t="s">
        <v>6722</v>
      </c>
      <c r="C431" s="974">
        <v>0.32</v>
      </c>
      <c r="D431" s="5" t="s">
        <v>2811</v>
      </c>
      <c r="E431" s="975">
        <v>40994</v>
      </c>
    </row>
    <row r="432" spans="1:5">
      <c r="A432" s="978" t="s">
        <v>2180</v>
      </c>
      <c r="B432" s="973" t="s">
        <v>6666</v>
      </c>
      <c r="C432" s="974">
        <v>3.38</v>
      </c>
      <c r="D432" s="5" t="s">
        <v>2809</v>
      </c>
      <c r="E432" s="975">
        <v>40994</v>
      </c>
    </row>
    <row r="433" spans="1:6">
      <c r="A433" s="935" t="s">
        <v>2185</v>
      </c>
      <c r="B433" s="973" t="s">
        <v>6638</v>
      </c>
      <c r="C433" s="974">
        <v>0.88</v>
      </c>
      <c r="D433" s="5" t="s">
        <v>2814</v>
      </c>
      <c r="E433" s="975">
        <v>40996</v>
      </c>
    </row>
    <row r="434" spans="1:6">
      <c r="A434" s="978" t="s">
        <v>2181</v>
      </c>
      <c r="B434" s="48" t="s">
        <v>6643</v>
      </c>
      <c r="C434" s="974">
        <v>0.5</v>
      </c>
      <c r="D434" s="5" t="s">
        <v>2816</v>
      </c>
      <c r="E434" s="975">
        <v>40996</v>
      </c>
    </row>
    <row r="435" spans="1:6">
      <c r="A435" s="978" t="s">
        <v>2181</v>
      </c>
      <c r="B435" s="48" t="s">
        <v>6772</v>
      </c>
      <c r="C435" s="974">
        <v>1.3</v>
      </c>
      <c r="D435" s="5" t="s">
        <v>2824</v>
      </c>
      <c r="E435" s="975">
        <v>40996</v>
      </c>
    </row>
    <row r="436" spans="1:6">
      <c r="A436" s="935" t="s">
        <v>2183</v>
      </c>
      <c r="B436" s="5" t="s">
        <v>6689</v>
      </c>
      <c r="C436" s="974">
        <v>0.64</v>
      </c>
      <c r="D436" s="5" t="s">
        <v>2827</v>
      </c>
      <c r="E436" s="975">
        <v>40996</v>
      </c>
    </row>
    <row r="437" spans="1:6">
      <c r="A437" s="978" t="s">
        <v>2189</v>
      </c>
      <c r="B437" s="48" t="s">
        <v>2388</v>
      </c>
      <c r="C437" s="974">
        <v>0.32</v>
      </c>
      <c r="D437" s="5" t="s">
        <v>2819</v>
      </c>
      <c r="E437" s="975">
        <v>40996</v>
      </c>
    </row>
    <row r="438" spans="1:6">
      <c r="A438" s="978" t="s">
        <v>2189</v>
      </c>
      <c r="B438" s="48" t="s">
        <v>6739</v>
      </c>
      <c r="C438" s="974">
        <v>1.46</v>
      </c>
      <c r="D438" s="5" t="s">
        <v>2822</v>
      </c>
      <c r="E438" s="975">
        <v>40996</v>
      </c>
    </row>
    <row r="439" spans="1:6">
      <c r="A439" s="935" t="s">
        <v>2182</v>
      </c>
      <c r="B439" s="979" t="s">
        <v>6745</v>
      </c>
      <c r="C439" s="974">
        <v>0.99</v>
      </c>
      <c r="D439" s="5" t="s">
        <v>2818</v>
      </c>
      <c r="E439" s="975">
        <v>40996</v>
      </c>
    </row>
    <row r="440" spans="1:6">
      <c r="A440" s="935" t="s">
        <v>2187</v>
      </c>
      <c r="B440" s="48" t="s">
        <v>6773</v>
      </c>
      <c r="C440" s="974">
        <v>0.67</v>
      </c>
      <c r="D440" s="5" t="s">
        <v>2815</v>
      </c>
      <c r="E440" s="975">
        <v>40996</v>
      </c>
    </row>
    <row r="441" spans="1:6">
      <c r="A441" s="935" t="s">
        <v>2187</v>
      </c>
      <c r="B441" s="48" t="s">
        <v>6773</v>
      </c>
      <c r="C441" s="974">
        <v>0.57999999999999996</v>
      </c>
      <c r="D441" s="5" t="s">
        <v>2826</v>
      </c>
      <c r="E441" s="975">
        <v>40996</v>
      </c>
    </row>
    <row r="442" spans="1:6">
      <c r="A442" s="935" t="s">
        <v>1266</v>
      </c>
      <c r="B442" s="48" t="s">
        <v>6640</v>
      </c>
      <c r="C442" s="974">
        <v>1.0900000000000001</v>
      </c>
      <c r="D442" s="5" t="s">
        <v>2813</v>
      </c>
      <c r="E442" s="975">
        <v>40996</v>
      </c>
    </row>
    <row r="443" spans="1:6">
      <c r="A443" s="935" t="s">
        <v>1266</v>
      </c>
      <c r="B443" s="48" t="s">
        <v>6656</v>
      </c>
      <c r="C443" s="974">
        <v>2.58</v>
      </c>
      <c r="D443" s="5" t="s">
        <v>2821</v>
      </c>
      <c r="E443" s="975">
        <v>40996</v>
      </c>
    </row>
    <row r="444" spans="1:6">
      <c r="A444" s="978" t="s">
        <v>2194</v>
      </c>
      <c r="B444" s="5" t="s">
        <v>6690</v>
      </c>
      <c r="C444" s="974">
        <v>1.1499999999999999</v>
      </c>
      <c r="D444" s="5" t="s">
        <v>2825</v>
      </c>
      <c r="E444" s="975">
        <v>40996</v>
      </c>
    </row>
    <row r="445" spans="1:6">
      <c r="A445" s="935" t="s">
        <v>2213</v>
      </c>
      <c r="B445" s="5" t="s">
        <v>4167</v>
      </c>
      <c r="C445" s="974">
        <v>2.2400000000000002</v>
      </c>
      <c r="D445" s="5" t="s">
        <v>2817</v>
      </c>
      <c r="E445" s="975">
        <v>40996</v>
      </c>
      <c r="F445" s="806"/>
    </row>
    <row r="446" spans="1:6">
      <c r="A446" s="978" t="s">
        <v>2189</v>
      </c>
      <c r="B446" s="48" t="s">
        <v>2388</v>
      </c>
      <c r="C446" s="974">
        <v>2.2799999999999998</v>
      </c>
      <c r="D446" s="5" t="s">
        <v>2828</v>
      </c>
      <c r="E446" s="975">
        <v>40997</v>
      </c>
      <c r="F446" s="839"/>
    </row>
    <row r="447" spans="1:6">
      <c r="A447" s="935" t="s">
        <v>2187</v>
      </c>
      <c r="B447" s="48" t="s">
        <v>6773</v>
      </c>
      <c r="C447" s="974">
        <v>0.72</v>
      </c>
      <c r="D447" s="5" t="s">
        <v>2829</v>
      </c>
      <c r="E447" s="975">
        <v>40997</v>
      </c>
    </row>
    <row r="448" spans="1:6">
      <c r="A448" s="935" t="s">
        <v>2185</v>
      </c>
      <c r="B448" s="973" t="s">
        <v>6638</v>
      </c>
      <c r="C448" s="974">
        <v>0.44</v>
      </c>
      <c r="D448" s="5" t="s">
        <v>2838</v>
      </c>
      <c r="E448" s="975">
        <v>41008</v>
      </c>
    </row>
    <row r="449" spans="1:5">
      <c r="A449" s="978" t="s">
        <v>2181</v>
      </c>
      <c r="B449" s="48" t="s">
        <v>6772</v>
      </c>
      <c r="C449" s="974">
        <v>0.92</v>
      </c>
      <c r="D449" s="5" t="s">
        <v>2836</v>
      </c>
      <c r="E449" s="975">
        <v>41008</v>
      </c>
    </row>
    <row r="450" spans="1:5">
      <c r="A450" s="935" t="s">
        <v>6646</v>
      </c>
      <c r="B450" s="48" t="s">
        <v>6647</v>
      </c>
      <c r="C450" s="974">
        <v>0.28000000000000003</v>
      </c>
      <c r="D450" s="5" t="s">
        <v>2837</v>
      </c>
      <c r="E450" s="975">
        <v>41008</v>
      </c>
    </row>
    <row r="451" spans="1:5">
      <c r="A451" s="935" t="s">
        <v>1267</v>
      </c>
      <c r="B451" s="5" t="s">
        <v>311</v>
      </c>
      <c r="C451" s="974">
        <v>1.2</v>
      </c>
      <c r="D451" s="5" t="s">
        <v>2839</v>
      </c>
      <c r="E451" s="975">
        <v>41008</v>
      </c>
    </row>
    <row r="452" spans="1:5">
      <c r="A452" s="978" t="s">
        <v>2189</v>
      </c>
      <c r="B452" s="48" t="s">
        <v>6739</v>
      </c>
      <c r="C452" s="974">
        <v>1.46</v>
      </c>
      <c r="D452" s="5" t="s">
        <v>2840</v>
      </c>
      <c r="E452" s="975">
        <v>41009</v>
      </c>
    </row>
    <row r="453" spans="1:5">
      <c r="A453" s="978" t="s">
        <v>2181</v>
      </c>
      <c r="B453" s="48" t="s">
        <v>6772</v>
      </c>
      <c r="C453" s="974">
        <v>1.77</v>
      </c>
      <c r="D453" s="5" t="s">
        <v>2842</v>
      </c>
      <c r="E453" s="975">
        <v>41011</v>
      </c>
    </row>
    <row r="454" spans="1:5">
      <c r="A454" s="978" t="s">
        <v>2189</v>
      </c>
      <c r="B454" s="48" t="s">
        <v>2388</v>
      </c>
      <c r="C454" s="974">
        <v>1.65</v>
      </c>
      <c r="D454" s="5" t="s">
        <v>2845</v>
      </c>
      <c r="E454" s="975">
        <v>41013</v>
      </c>
    </row>
    <row r="455" spans="1:5">
      <c r="A455" s="935" t="s">
        <v>2177</v>
      </c>
      <c r="B455" s="979" t="s">
        <v>6715</v>
      </c>
      <c r="C455" s="974">
        <v>0.9</v>
      </c>
      <c r="D455" s="5" t="s">
        <v>2846</v>
      </c>
      <c r="E455" s="975">
        <v>41013</v>
      </c>
    </row>
    <row r="456" spans="1:5">
      <c r="A456" s="935" t="s">
        <v>1266</v>
      </c>
      <c r="B456" s="48" t="s">
        <v>6774</v>
      </c>
      <c r="C456" s="974">
        <v>1.43</v>
      </c>
      <c r="D456" s="5" t="s">
        <v>2843</v>
      </c>
      <c r="E456" s="975">
        <v>41013</v>
      </c>
    </row>
    <row r="457" spans="1:5">
      <c r="A457" s="935" t="s">
        <v>1266</v>
      </c>
      <c r="B457" s="48" t="s">
        <v>6674</v>
      </c>
      <c r="C457" s="974">
        <v>1.1399999999999999</v>
      </c>
      <c r="D457" s="5" t="s">
        <v>2844</v>
      </c>
      <c r="E457" s="975">
        <v>41013</v>
      </c>
    </row>
    <row r="458" spans="1:5">
      <c r="A458" s="978" t="s">
        <v>2181</v>
      </c>
      <c r="B458" s="48" t="s">
        <v>6772</v>
      </c>
      <c r="C458" s="974" t="s">
        <v>2852</v>
      </c>
      <c r="D458" s="5" t="s">
        <v>2853</v>
      </c>
      <c r="E458" s="975">
        <v>41015</v>
      </c>
    </row>
    <row r="459" spans="1:5">
      <c r="A459" s="935" t="s">
        <v>2192</v>
      </c>
      <c r="B459" s="5" t="s">
        <v>6775</v>
      </c>
      <c r="C459" s="974">
        <v>1.37</v>
      </c>
      <c r="D459" s="5" t="s">
        <v>2857</v>
      </c>
      <c r="E459" s="975">
        <v>41015</v>
      </c>
    </row>
    <row r="460" spans="1:5">
      <c r="A460" s="978" t="s">
        <v>2189</v>
      </c>
      <c r="B460" s="48" t="s">
        <v>2388</v>
      </c>
      <c r="C460" s="974">
        <v>1.65</v>
      </c>
      <c r="D460" s="5" t="s">
        <v>2847</v>
      </c>
      <c r="E460" s="975">
        <v>41015</v>
      </c>
    </row>
    <row r="461" spans="1:5">
      <c r="A461" s="978" t="s">
        <v>2189</v>
      </c>
      <c r="B461" s="48" t="s">
        <v>6739</v>
      </c>
      <c r="C461" s="974" t="s">
        <v>2850</v>
      </c>
      <c r="D461" s="5" t="s">
        <v>2851</v>
      </c>
      <c r="E461" s="975">
        <v>41015</v>
      </c>
    </row>
    <row r="462" spans="1:5">
      <c r="A462" s="935" t="s">
        <v>2205</v>
      </c>
      <c r="B462" s="976" t="s">
        <v>6719</v>
      </c>
      <c r="C462" s="974" t="s">
        <v>2855</v>
      </c>
      <c r="D462" s="5" t="s">
        <v>2856</v>
      </c>
      <c r="E462" s="975">
        <v>41015</v>
      </c>
    </row>
    <row r="463" spans="1:5">
      <c r="A463" s="978" t="s">
        <v>2180</v>
      </c>
      <c r="B463" s="973" t="s">
        <v>6666</v>
      </c>
      <c r="C463" s="974" t="s">
        <v>2848</v>
      </c>
      <c r="D463" s="5" t="s">
        <v>2849</v>
      </c>
      <c r="E463" s="975">
        <v>41015</v>
      </c>
    </row>
    <row r="464" spans="1:5">
      <c r="A464" s="978" t="s">
        <v>2181</v>
      </c>
      <c r="B464" s="48" t="s">
        <v>6772</v>
      </c>
      <c r="C464" s="974" t="s">
        <v>2863</v>
      </c>
      <c r="D464" s="5" t="s">
        <v>2864</v>
      </c>
      <c r="E464" s="975">
        <v>41017</v>
      </c>
    </row>
    <row r="465" spans="1:6">
      <c r="A465" s="935" t="s">
        <v>2177</v>
      </c>
      <c r="B465" s="979" t="s">
        <v>6776</v>
      </c>
      <c r="C465" s="974" t="s">
        <v>2861</v>
      </c>
      <c r="D465" s="5" t="s">
        <v>2862</v>
      </c>
      <c r="E465" s="975">
        <v>41017</v>
      </c>
    </row>
    <row r="466" spans="1:6">
      <c r="A466" s="935" t="s">
        <v>6777</v>
      </c>
      <c r="B466" s="48" t="s">
        <v>6778</v>
      </c>
      <c r="C466" s="974">
        <v>2.4300000000000002</v>
      </c>
      <c r="D466" s="5" t="s">
        <v>2859</v>
      </c>
      <c r="E466" s="975">
        <v>41017</v>
      </c>
    </row>
    <row r="467" spans="1:6">
      <c r="A467" s="935" t="s">
        <v>2185</v>
      </c>
      <c r="B467" s="973" t="s">
        <v>6638</v>
      </c>
      <c r="C467" s="974">
        <v>0.49</v>
      </c>
      <c r="D467" s="5" t="s">
        <v>2866</v>
      </c>
      <c r="E467" s="975">
        <v>41018</v>
      </c>
    </row>
    <row r="468" spans="1:6">
      <c r="A468" s="935" t="s">
        <v>1266</v>
      </c>
      <c r="B468" s="48" t="s">
        <v>6656</v>
      </c>
      <c r="C468" s="974">
        <v>2</v>
      </c>
      <c r="D468" s="5" t="s">
        <v>2865</v>
      </c>
      <c r="E468" s="975">
        <v>41018</v>
      </c>
    </row>
    <row r="469" spans="1:6">
      <c r="A469" s="935" t="s">
        <v>2185</v>
      </c>
      <c r="B469" s="973" t="s">
        <v>6638</v>
      </c>
      <c r="C469" s="974">
        <v>0.16500000000000001</v>
      </c>
      <c r="D469" s="5" t="s">
        <v>2867</v>
      </c>
      <c r="E469" s="975">
        <v>41019</v>
      </c>
    </row>
    <row r="470" spans="1:6">
      <c r="A470" s="978" t="s">
        <v>2181</v>
      </c>
      <c r="B470" s="48" t="s">
        <v>6643</v>
      </c>
      <c r="C470" s="974">
        <v>2</v>
      </c>
      <c r="D470" s="5" t="s">
        <v>2867</v>
      </c>
      <c r="E470" s="975">
        <v>41019</v>
      </c>
    </row>
    <row r="471" spans="1:6">
      <c r="A471" s="935" t="s">
        <v>1266</v>
      </c>
      <c r="B471" s="48" t="s">
        <v>6640</v>
      </c>
      <c r="C471" s="974">
        <v>5.74</v>
      </c>
      <c r="D471" s="5" t="s">
        <v>2867</v>
      </c>
      <c r="E471" s="975">
        <v>41019</v>
      </c>
    </row>
    <row r="472" spans="1:6">
      <c r="A472" s="935" t="s">
        <v>1266</v>
      </c>
      <c r="B472" s="48" t="s">
        <v>6774</v>
      </c>
      <c r="C472" s="974">
        <v>0.28999999999999998</v>
      </c>
      <c r="D472" s="5" t="s">
        <v>2868</v>
      </c>
      <c r="E472" s="975">
        <v>41019</v>
      </c>
    </row>
    <row r="473" spans="1:6">
      <c r="A473" s="935" t="s">
        <v>2188</v>
      </c>
      <c r="B473" s="48" t="s">
        <v>6779</v>
      </c>
      <c r="C473" s="974">
        <v>0.55000000000000004</v>
      </c>
      <c r="D473" s="5" t="s">
        <v>2871</v>
      </c>
      <c r="E473" s="975">
        <v>41019</v>
      </c>
    </row>
    <row r="474" spans="1:6">
      <c r="A474" s="978" t="s">
        <v>2180</v>
      </c>
      <c r="B474" s="973" t="s">
        <v>6666</v>
      </c>
      <c r="C474" s="974">
        <v>1.7</v>
      </c>
      <c r="D474" s="5" t="s">
        <v>2869</v>
      </c>
      <c r="E474" s="975">
        <v>41019</v>
      </c>
    </row>
    <row r="475" spans="1:6">
      <c r="A475" s="935" t="s">
        <v>2213</v>
      </c>
      <c r="B475" s="48" t="s">
        <v>2872</v>
      </c>
      <c r="C475" s="974">
        <v>0.27</v>
      </c>
      <c r="D475" s="5" t="s">
        <v>2873</v>
      </c>
      <c r="E475" s="975">
        <v>41019</v>
      </c>
    </row>
    <row r="476" spans="1:6">
      <c r="A476" s="978" t="s">
        <v>2181</v>
      </c>
      <c r="B476" s="48" t="s">
        <v>6643</v>
      </c>
      <c r="C476" s="974">
        <v>2.9</v>
      </c>
      <c r="D476" s="5" t="s">
        <v>2875</v>
      </c>
      <c r="E476" s="975">
        <v>41023</v>
      </c>
    </row>
    <row r="477" spans="1:6">
      <c r="A477" s="935" t="s">
        <v>1266</v>
      </c>
      <c r="B477" s="48" t="s">
        <v>6640</v>
      </c>
      <c r="C477" s="974">
        <v>5.05</v>
      </c>
      <c r="D477" s="5" t="s">
        <v>2874</v>
      </c>
      <c r="E477" s="975">
        <v>41023</v>
      </c>
      <c r="F477" s="806"/>
    </row>
    <row r="478" spans="1:6">
      <c r="A478" s="978" t="s">
        <v>2420</v>
      </c>
      <c r="B478" s="48" t="s">
        <v>6768</v>
      </c>
      <c r="C478" s="974">
        <v>1.83</v>
      </c>
      <c r="D478" s="5" t="s">
        <v>2876</v>
      </c>
      <c r="E478" s="975">
        <v>41023</v>
      </c>
      <c r="F478" s="806"/>
    </row>
    <row r="479" spans="1:6">
      <c r="A479" s="935" t="s">
        <v>2213</v>
      </c>
      <c r="B479" s="48" t="s">
        <v>6780</v>
      </c>
      <c r="C479" s="974">
        <v>3.5000000000000003E-2</v>
      </c>
      <c r="D479" s="5" t="s">
        <v>3273</v>
      </c>
      <c r="E479" s="975">
        <v>41031</v>
      </c>
    </row>
    <row r="480" spans="1:6">
      <c r="A480" s="935" t="s">
        <v>2183</v>
      </c>
      <c r="B480" s="48" t="s">
        <v>416</v>
      </c>
      <c r="C480" s="974">
        <v>4.2</v>
      </c>
      <c r="D480" s="5" t="s">
        <v>3274</v>
      </c>
      <c r="E480" s="975">
        <v>41032</v>
      </c>
      <c r="F480" s="840"/>
    </row>
    <row r="481" spans="1:6">
      <c r="A481" s="935" t="s">
        <v>2192</v>
      </c>
      <c r="B481" s="5" t="s">
        <v>6775</v>
      </c>
      <c r="C481" s="974">
        <v>0.13</v>
      </c>
      <c r="D481" s="5" t="s">
        <v>3275</v>
      </c>
      <c r="E481" s="975">
        <v>41033</v>
      </c>
    </row>
    <row r="482" spans="1:6">
      <c r="A482" s="978" t="s">
        <v>2189</v>
      </c>
      <c r="B482" s="48" t="s">
        <v>6739</v>
      </c>
      <c r="C482" s="974">
        <v>0.33</v>
      </c>
      <c r="D482" s="5" t="s">
        <v>3276</v>
      </c>
      <c r="E482" s="975">
        <v>41034</v>
      </c>
    </row>
    <row r="483" spans="1:6">
      <c r="A483" s="978" t="s">
        <v>2181</v>
      </c>
      <c r="B483" s="48" t="s">
        <v>6772</v>
      </c>
      <c r="C483" s="974">
        <v>0.155</v>
      </c>
      <c r="D483" s="5" t="s">
        <v>3273</v>
      </c>
      <c r="E483" s="975">
        <v>41036</v>
      </c>
    </row>
    <row r="484" spans="1:6">
      <c r="A484" s="935" t="s">
        <v>2205</v>
      </c>
      <c r="B484" s="976" t="s">
        <v>6719</v>
      </c>
      <c r="C484" s="974">
        <v>7.0000000000000007E-2</v>
      </c>
      <c r="D484" s="5" t="s">
        <v>3273</v>
      </c>
      <c r="E484" s="975">
        <v>41036</v>
      </c>
    </row>
    <row r="485" spans="1:6">
      <c r="A485" s="935" t="s">
        <v>1266</v>
      </c>
      <c r="B485" s="980" t="s">
        <v>6652</v>
      </c>
      <c r="C485" s="974">
        <v>0.45500000000000002</v>
      </c>
      <c r="D485" s="5" t="s">
        <v>3273</v>
      </c>
      <c r="E485" s="975">
        <v>41036</v>
      </c>
    </row>
    <row r="486" spans="1:6">
      <c r="A486" s="935" t="s">
        <v>1266</v>
      </c>
      <c r="B486" s="5" t="s">
        <v>6673</v>
      </c>
      <c r="C486" s="974">
        <v>0.54</v>
      </c>
      <c r="D486" s="5" t="s">
        <v>3282</v>
      </c>
      <c r="E486" s="975">
        <v>41043</v>
      </c>
    </row>
    <row r="487" spans="1:6">
      <c r="A487" s="935" t="s">
        <v>1266</v>
      </c>
      <c r="B487" s="48" t="s">
        <v>6674</v>
      </c>
      <c r="C487" s="974">
        <v>2.67</v>
      </c>
      <c r="D487" s="5" t="s">
        <v>3280</v>
      </c>
      <c r="E487" s="975">
        <v>41043</v>
      </c>
    </row>
    <row r="488" spans="1:6">
      <c r="A488" s="978" t="s">
        <v>2180</v>
      </c>
      <c r="B488" s="973" t="s">
        <v>6666</v>
      </c>
      <c r="C488" s="974">
        <v>9.5000000000000001E-2</v>
      </c>
      <c r="D488" s="5" t="s">
        <v>3278</v>
      </c>
      <c r="E488" s="975">
        <v>41043</v>
      </c>
    </row>
    <row r="489" spans="1:6">
      <c r="A489" s="978" t="s">
        <v>2181</v>
      </c>
      <c r="B489" s="48" t="s">
        <v>6772</v>
      </c>
      <c r="C489" s="974">
        <v>0.16500000000000001</v>
      </c>
      <c r="D489" s="5" t="s">
        <v>3284</v>
      </c>
      <c r="E489" s="975">
        <v>41044</v>
      </c>
    </row>
    <row r="490" spans="1:6">
      <c r="A490" s="935" t="s">
        <v>1266</v>
      </c>
      <c r="B490" s="48" t="s">
        <v>6650</v>
      </c>
      <c r="C490" s="974">
        <v>0.3</v>
      </c>
      <c r="D490" s="5" t="s">
        <v>3285</v>
      </c>
      <c r="E490" s="975">
        <v>41044</v>
      </c>
    </row>
    <row r="491" spans="1:6">
      <c r="A491" s="935" t="s">
        <v>1266</v>
      </c>
      <c r="B491" s="977" t="s">
        <v>6764</v>
      </c>
      <c r="C491" s="974">
        <v>0.65500000000000003</v>
      </c>
      <c r="D491" s="5" t="s">
        <v>3286</v>
      </c>
      <c r="E491" s="975">
        <v>41044</v>
      </c>
    </row>
    <row r="492" spans="1:6">
      <c r="A492" s="935" t="s">
        <v>1266</v>
      </c>
      <c r="B492" s="48" t="s">
        <v>6658</v>
      </c>
      <c r="C492" s="974">
        <v>1.4999999999999999E-2</v>
      </c>
      <c r="D492" s="5" t="s">
        <v>3287</v>
      </c>
      <c r="E492" s="975">
        <v>41044</v>
      </c>
      <c r="F492" s="806"/>
    </row>
    <row r="493" spans="1:6">
      <c r="A493" s="935" t="s">
        <v>2188</v>
      </c>
      <c r="B493" s="979" t="s">
        <v>6659</v>
      </c>
      <c r="C493" s="974">
        <v>0.755</v>
      </c>
      <c r="D493" s="5" t="s">
        <v>3283</v>
      </c>
      <c r="E493" s="975">
        <v>41044</v>
      </c>
      <c r="F493" s="839"/>
    </row>
    <row r="494" spans="1:6">
      <c r="A494" s="935" t="s">
        <v>1266</v>
      </c>
      <c r="B494" s="979" t="s">
        <v>6781</v>
      </c>
      <c r="C494" s="984">
        <v>0.6</v>
      </c>
      <c r="D494" s="976" t="s">
        <v>3312</v>
      </c>
      <c r="E494" s="975">
        <v>41092</v>
      </c>
    </row>
    <row r="495" spans="1:6">
      <c r="A495" s="935" t="s">
        <v>2197</v>
      </c>
      <c r="B495" s="979" t="s">
        <v>6685</v>
      </c>
      <c r="C495" s="984">
        <v>0.27500000000000002</v>
      </c>
      <c r="D495" s="976" t="s">
        <v>3309</v>
      </c>
      <c r="E495" s="975">
        <v>41092</v>
      </c>
    </row>
    <row r="496" spans="1:6">
      <c r="A496" s="935" t="s">
        <v>2191</v>
      </c>
      <c r="B496" s="979" t="s">
        <v>6667</v>
      </c>
      <c r="C496" s="984">
        <v>18.2</v>
      </c>
      <c r="D496" s="976" t="s">
        <v>3273</v>
      </c>
      <c r="E496" s="975">
        <v>41092</v>
      </c>
    </row>
    <row r="497" spans="1:10">
      <c r="A497" s="935" t="s">
        <v>2178</v>
      </c>
      <c r="B497" s="976" t="s">
        <v>6641</v>
      </c>
      <c r="C497" s="984">
        <v>0.76500000000000001</v>
      </c>
      <c r="D497" s="976" t="s">
        <v>3315</v>
      </c>
      <c r="E497" s="975">
        <v>41093</v>
      </c>
    </row>
    <row r="498" spans="1:10">
      <c r="A498" s="935" t="s">
        <v>2188</v>
      </c>
      <c r="B498" s="979" t="s">
        <v>6659</v>
      </c>
      <c r="C498" s="984">
        <v>0.44</v>
      </c>
      <c r="D498" s="976" t="s">
        <v>3313</v>
      </c>
      <c r="E498" s="975">
        <v>41093</v>
      </c>
    </row>
    <row r="499" spans="1:10">
      <c r="A499" s="935" t="s">
        <v>2188</v>
      </c>
      <c r="B499" s="5" t="s">
        <v>6782</v>
      </c>
      <c r="C499" s="984">
        <v>0.63</v>
      </c>
      <c r="D499" s="976" t="s">
        <v>3316</v>
      </c>
      <c r="E499" s="975">
        <v>41093</v>
      </c>
    </row>
    <row r="500" spans="1:10">
      <c r="A500" s="935" t="s">
        <v>1266</v>
      </c>
      <c r="B500" s="979" t="s">
        <v>6657</v>
      </c>
      <c r="C500" s="984">
        <v>0.22</v>
      </c>
      <c r="D500" s="976" t="s">
        <v>3318</v>
      </c>
      <c r="E500" s="975">
        <v>41094</v>
      </c>
    </row>
    <row r="501" spans="1:10">
      <c r="A501" s="935" t="s">
        <v>2188</v>
      </c>
      <c r="B501" s="5" t="s">
        <v>6679</v>
      </c>
      <c r="C501" s="984">
        <v>2.78</v>
      </c>
      <c r="D501" s="976" t="s">
        <v>3319</v>
      </c>
      <c r="E501" s="975">
        <v>41094</v>
      </c>
    </row>
    <row r="502" spans="1:10">
      <c r="A502" s="935" t="s">
        <v>2183</v>
      </c>
      <c r="B502" s="48" t="s">
        <v>416</v>
      </c>
      <c r="C502" s="984">
        <v>4.5350000000000001</v>
      </c>
      <c r="D502" s="976" t="s">
        <v>3321</v>
      </c>
      <c r="E502" s="975">
        <v>41095</v>
      </c>
    </row>
    <row r="503" spans="1:10">
      <c r="A503" s="935" t="s">
        <v>2183</v>
      </c>
      <c r="B503" s="48" t="s">
        <v>416</v>
      </c>
      <c r="C503" s="984"/>
      <c r="D503" s="976" t="s">
        <v>3321</v>
      </c>
      <c r="E503" s="975">
        <v>41095</v>
      </c>
      <c r="J503" s="841"/>
    </row>
    <row r="504" spans="1:10">
      <c r="A504" s="935" t="s">
        <v>2191</v>
      </c>
      <c r="B504" s="979" t="s">
        <v>6667</v>
      </c>
      <c r="C504" s="984">
        <v>5.5149999999999997</v>
      </c>
      <c r="D504" s="976" t="s">
        <v>3322</v>
      </c>
      <c r="E504" s="975">
        <v>41095</v>
      </c>
      <c r="J504" s="841"/>
    </row>
    <row r="505" spans="1:10">
      <c r="A505" s="935" t="s">
        <v>2188</v>
      </c>
      <c r="B505" s="979" t="s">
        <v>6659</v>
      </c>
      <c r="C505" s="984">
        <v>1.35</v>
      </c>
      <c r="D505" s="976" t="s">
        <v>3320</v>
      </c>
      <c r="E505" s="975">
        <v>41095</v>
      </c>
      <c r="J505" s="841"/>
    </row>
    <row r="506" spans="1:10">
      <c r="A506" s="935" t="s">
        <v>2181</v>
      </c>
      <c r="B506" s="979" t="s">
        <v>6677</v>
      </c>
      <c r="C506" s="984">
        <v>6.1449999999999996</v>
      </c>
      <c r="D506" s="976" t="s">
        <v>3335</v>
      </c>
      <c r="E506" s="975">
        <v>41096</v>
      </c>
      <c r="J506" s="841"/>
    </row>
    <row r="507" spans="1:10">
      <c r="A507" s="935" t="s">
        <v>2183</v>
      </c>
      <c r="B507" s="48" t="s">
        <v>416</v>
      </c>
      <c r="C507" s="984">
        <v>3.35</v>
      </c>
      <c r="D507" s="976" t="s">
        <v>3326</v>
      </c>
      <c r="E507" s="975">
        <v>41096</v>
      </c>
      <c r="J507" s="841"/>
    </row>
    <row r="508" spans="1:10">
      <c r="A508" s="935" t="s">
        <v>1266</v>
      </c>
      <c r="B508" s="5" t="s">
        <v>6681</v>
      </c>
      <c r="C508" s="984">
        <v>3.915</v>
      </c>
      <c r="D508" s="976" t="s">
        <v>3328</v>
      </c>
      <c r="E508" s="975">
        <v>41096</v>
      </c>
      <c r="J508" s="841"/>
    </row>
    <row r="509" spans="1:10">
      <c r="A509" s="935" t="s">
        <v>2178</v>
      </c>
      <c r="B509" s="976" t="s">
        <v>6641</v>
      </c>
      <c r="C509" s="984">
        <v>3.7</v>
      </c>
      <c r="D509" s="976" t="s">
        <v>3332</v>
      </c>
      <c r="E509" s="975">
        <v>41096</v>
      </c>
      <c r="J509" s="841"/>
    </row>
    <row r="510" spans="1:10">
      <c r="A510" s="935" t="s">
        <v>2178</v>
      </c>
      <c r="B510" s="976" t="s">
        <v>6641</v>
      </c>
      <c r="C510" s="984"/>
      <c r="D510" s="976" t="s">
        <v>3327</v>
      </c>
      <c r="E510" s="975">
        <v>41096</v>
      </c>
      <c r="J510" s="841"/>
    </row>
    <row r="511" spans="1:10">
      <c r="A511" s="935" t="s">
        <v>2191</v>
      </c>
      <c r="B511" s="979" t="s">
        <v>6663</v>
      </c>
      <c r="C511" s="984">
        <v>0.16600000000000001</v>
      </c>
      <c r="D511" s="976" t="s">
        <v>3331</v>
      </c>
      <c r="E511" s="975">
        <v>41096</v>
      </c>
      <c r="J511" s="841"/>
    </row>
    <row r="512" spans="1:10">
      <c r="A512" s="935" t="s">
        <v>2188</v>
      </c>
      <c r="B512" s="979" t="s">
        <v>6659</v>
      </c>
      <c r="C512" s="984">
        <v>3.165</v>
      </c>
      <c r="D512" s="976" t="s">
        <v>3325</v>
      </c>
      <c r="E512" s="975">
        <v>41096</v>
      </c>
      <c r="J512" s="841"/>
    </row>
    <row r="513" spans="1:10">
      <c r="A513" s="978" t="s">
        <v>2194</v>
      </c>
      <c r="B513" s="979" t="s">
        <v>6744</v>
      </c>
      <c r="C513" s="984">
        <v>0.6</v>
      </c>
      <c r="D513" s="976" t="s">
        <v>3329</v>
      </c>
      <c r="E513" s="975">
        <v>41096</v>
      </c>
      <c r="J513" s="841"/>
    </row>
    <row r="514" spans="1:10">
      <c r="A514" s="935" t="s">
        <v>2202</v>
      </c>
      <c r="B514" s="5" t="s">
        <v>6692</v>
      </c>
      <c r="C514" s="984">
        <v>7.0000000000000007E-2</v>
      </c>
      <c r="D514" s="976" t="s">
        <v>3324</v>
      </c>
      <c r="E514" s="975">
        <v>41096</v>
      </c>
      <c r="J514" s="841"/>
    </row>
    <row r="515" spans="1:10">
      <c r="A515" s="935" t="s">
        <v>2183</v>
      </c>
      <c r="B515" s="48" t="s">
        <v>416</v>
      </c>
      <c r="C515" s="984">
        <v>4.6500000000000004</v>
      </c>
      <c r="D515" s="976" t="s">
        <v>3340</v>
      </c>
      <c r="E515" s="975">
        <v>41097</v>
      </c>
      <c r="J515" s="842"/>
    </row>
    <row r="516" spans="1:10">
      <c r="A516" s="935" t="s">
        <v>1266</v>
      </c>
      <c r="B516" s="977" t="s">
        <v>6764</v>
      </c>
      <c r="C516" s="984">
        <v>0.75</v>
      </c>
      <c r="D516" s="976" t="s">
        <v>3339</v>
      </c>
      <c r="E516" s="975">
        <v>41097</v>
      </c>
      <c r="J516" s="841"/>
    </row>
    <row r="517" spans="1:10">
      <c r="A517" s="935" t="s">
        <v>1266</v>
      </c>
      <c r="B517" s="979" t="s">
        <v>6781</v>
      </c>
      <c r="C517" s="984">
        <v>3.5</v>
      </c>
      <c r="D517" s="976" t="s">
        <v>3334</v>
      </c>
      <c r="E517" s="975">
        <v>41097</v>
      </c>
      <c r="J517" s="841"/>
    </row>
    <row r="518" spans="1:10">
      <c r="A518" s="935" t="s">
        <v>2188</v>
      </c>
      <c r="B518" s="979" t="s">
        <v>6659</v>
      </c>
      <c r="C518" s="984">
        <v>12.65</v>
      </c>
      <c r="D518" s="976" t="s">
        <v>3336</v>
      </c>
      <c r="E518" s="975">
        <v>41097</v>
      </c>
      <c r="J518" s="841"/>
    </row>
    <row r="519" spans="1:10">
      <c r="A519" s="978" t="s">
        <v>2180</v>
      </c>
      <c r="B519" s="979" t="s">
        <v>6644</v>
      </c>
      <c r="C519" s="984">
        <v>2.36</v>
      </c>
      <c r="D519" s="976" t="s">
        <v>3333</v>
      </c>
      <c r="E519" s="975">
        <v>41097</v>
      </c>
      <c r="J519" s="841"/>
    </row>
    <row r="520" spans="1:10">
      <c r="A520" s="935" t="s">
        <v>2181</v>
      </c>
      <c r="B520" s="979" t="s">
        <v>6677</v>
      </c>
      <c r="C520" s="984">
        <v>4.6749999999999998</v>
      </c>
      <c r="D520" s="976" t="s">
        <v>3346</v>
      </c>
      <c r="E520" s="975">
        <v>41098</v>
      </c>
      <c r="J520" s="841"/>
    </row>
    <row r="521" spans="1:10">
      <c r="A521" s="935" t="s">
        <v>2190</v>
      </c>
      <c r="B521" s="5" t="s">
        <v>6660</v>
      </c>
      <c r="C521" s="984">
        <v>1.71</v>
      </c>
      <c r="D521" s="976" t="s">
        <v>3345</v>
      </c>
      <c r="E521" s="975">
        <v>41098</v>
      </c>
      <c r="J521" s="841"/>
    </row>
    <row r="522" spans="1:10">
      <c r="A522" s="935" t="s">
        <v>1266</v>
      </c>
      <c r="B522" s="979" t="s">
        <v>6781</v>
      </c>
      <c r="C522" s="984">
        <v>0.47499999999999998</v>
      </c>
      <c r="D522" s="976" t="s">
        <v>3338</v>
      </c>
      <c r="E522" s="975">
        <v>41098</v>
      </c>
      <c r="J522" s="841"/>
    </row>
    <row r="523" spans="1:10">
      <c r="A523" s="935" t="s">
        <v>1266</v>
      </c>
      <c r="B523" s="979" t="s">
        <v>6783</v>
      </c>
      <c r="C523" s="984">
        <v>0.34</v>
      </c>
      <c r="D523" s="976" t="s">
        <v>3344</v>
      </c>
      <c r="E523" s="975">
        <v>41098</v>
      </c>
      <c r="J523" s="841"/>
    </row>
    <row r="524" spans="1:10">
      <c r="A524" s="935" t="s">
        <v>1266</v>
      </c>
      <c r="B524" s="979" t="s">
        <v>6784</v>
      </c>
      <c r="C524" s="984">
        <v>0.1</v>
      </c>
      <c r="D524" s="976" t="s">
        <v>3337</v>
      </c>
      <c r="E524" s="975">
        <v>41098</v>
      </c>
      <c r="J524" s="841"/>
    </row>
    <row r="525" spans="1:10">
      <c r="A525" s="935" t="s">
        <v>2188</v>
      </c>
      <c r="B525" s="5" t="s">
        <v>6679</v>
      </c>
      <c r="C525" s="984">
        <v>15.425000000000001</v>
      </c>
      <c r="D525" s="976" t="s">
        <v>3342</v>
      </c>
      <c r="E525" s="975">
        <v>41098</v>
      </c>
      <c r="J525" s="841"/>
    </row>
    <row r="526" spans="1:10">
      <c r="A526" s="935" t="s">
        <v>2188</v>
      </c>
      <c r="B526" s="979" t="s">
        <v>6659</v>
      </c>
      <c r="C526" s="984">
        <v>16.684999999999999</v>
      </c>
      <c r="D526" s="976" t="s">
        <v>3341</v>
      </c>
      <c r="E526" s="975">
        <v>41098</v>
      </c>
      <c r="J526" s="841"/>
    </row>
    <row r="527" spans="1:10">
      <c r="A527" s="978" t="s">
        <v>2180</v>
      </c>
      <c r="B527" s="979" t="s">
        <v>6644</v>
      </c>
      <c r="C527" s="984">
        <v>1.5</v>
      </c>
      <c r="D527" s="976" t="s">
        <v>3343</v>
      </c>
      <c r="E527" s="975">
        <v>41098</v>
      </c>
      <c r="J527" s="841"/>
    </row>
    <row r="528" spans="1:10">
      <c r="A528" s="935" t="s">
        <v>2181</v>
      </c>
      <c r="B528" s="979" t="s">
        <v>6677</v>
      </c>
      <c r="C528" s="984">
        <v>6.73</v>
      </c>
      <c r="D528" s="976" t="s">
        <v>3350</v>
      </c>
      <c r="E528" s="975">
        <v>41099</v>
      </c>
      <c r="J528" s="841"/>
    </row>
    <row r="529" spans="1:10">
      <c r="A529" s="935" t="s">
        <v>2181</v>
      </c>
      <c r="B529" s="979" t="s">
        <v>6677</v>
      </c>
      <c r="C529" s="984">
        <v>2.2000000000000002</v>
      </c>
      <c r="D529" s="976" t="s">
        <v>3356</v>
      </c>
      <c r="E529" s="975">
        <v>41099</v>
      </c>
      <c r="J529" s="841"/>
    </row>
    <row r="530" spans="1:10">
      <c r="A530" s="935" t="s">
        <v>1266</v>
      </c>
      <c r="B530" s="979" t="s">
        <v>6781</v>
      </c>
      <c r="C530" s="984">
        <v>2.2000000000000002</v>
      </c>
      <c r="D530" s="976" t="s">
        <v>3339</v>
      </c>
      <c r="E530" s="975">
        <v>41099</v>
      </c>
      <c r="J530" s="841"/>
    </row>
    <row r="531" spans="1:10">
      <c r="A531" s="935" t="s">
        <v>2188</v>
      </c>
      <c r="B531" s="979" t="s">
        <v>6785</v>
      </c>
      <c r="C531" s="984">
        <v>0.98</v>
      </c>
      <c r="D531" s="976" t="s">
        <v>3339</v>
      </c>
      <c r="E531" s="975">
        <v>41099</v>
      </c>
      <c r="J531" s="841"/>
    </row>
    <row r="532" spans="1:10">
      <c r="A532" s="935" t="s">
        <v>2181</v>
      </c>
      <c r="B532" s="979" t="s">
        <v>6677</v>
      </c>
      <c r="C532" s="984">
        <v>1.5</v>
      </c>
      <c r="D532" s="976" t="s">
        <v>3273</v>
      </c>
      <c r="E532" s="975">
        <v>41100</v>
      </c>
      <c r="J532" s="841"/>
    </row>
    <row r="533" spans="1:10">
      <c r="A533" s="935" t="s">
        <v>2181</v>
      </c>
      <c r="B533" s="979" t="s">
        <v>6677</v>
      </c>
      <c r="C533" s="984">
        <v>3.95</v>
      </c>
      <c r="D533" s="976" t="s">
        <v>3364</v>
      </c>
      <c r="E533" s="975">
        <v>41100</v>
      </c>
      <c r="J533" s="841"/>
    </row>
    <row r="534" spans="1:10">
      <c r="A534" s="935" t="s">
        <v>2183</v>
      </c>
      <c r="B534" s="48" t="s">
        <v>416</v>
      </c>
      <c r="C534" s="984">
        <v>3.95</v>
      </c>
      <c r="D534" s="976" t="s">
        <v>3349</v>
      </c>
      <c r="E534" s="975">
        <v>41100</v>
      </c>
      <c r="J534" s="841"/>
    </row>
    <row r="535" spans="1:10">
      <c r="A535" s="935" t="s">
        <v>2183</v>
      </c>
      <c r="B535" s="48" t="s">
        <v>416</v>
      </c>
      <c r="C535" s="984">
        <v>10.49</v>
      </c>
      <c r="D535" s="976" t="s">
        <v>3352</v>
      </c>
      <c r="E535" s="975">
        <v>41100</v>
      </c>
      <c r="J535" s="841"/>
    </row>
    <row r="536" spans="1:10">
      <c r="A536" s="935" t="s">
        <v>1266</v>
      </c>
      <c r="B536" s="979" t="s">
        <v>6657</v>
      </c>
      <c r="C536" s="984">
        <v>0.2</v>
      </c>
      <c r="D536" s="976" t="s">
        <v>3273</v>
      </c>
      <c r="E536" s="975">
        <v>41100</v>
      </c>
      <c r="J536" s="841"/>
    </row>
    <row r="537" spans="1:10">
      <c r="A537" s="935" t="s">
        <v>1266</v>
      </c>
      <c r="B537" s="48" t="s">
        <v>6674</v>
      </c>
      <c r="C537" s="984">
        <v>0.49</v>
      </c>
      <c r="D537" s="976" t="s">
        <v>3273</v>
      </c>
      <c r="E537" s="975">
        <v>41100</v>
      </c>
      <c r="J537" s="841"/>
    </row>
    <row r="538" spans="1:10">
      <c r="A538" s="935" t="s">
        <v>2197</v>
      </c>
      <c r="B538" s="979" t="s">
        <v>6685</v>
      </c>
      <c r="C538" s="984">
        <v>0.86499999999999999</v>
      </c>
      <c r="D538" s="976" t="s">
        <v>3273</v>
      </c>
      <c r="E538" s="975">
        <v>41100</v>
      </c>
      <c r="J538" s="841"/>
    </row>
    <row r="539" spans="1:10">
      <c r="A539" s="935" t="s">
        <v>2178</v>
      </c>
      <c r="B539" s="976" t="s">
        <v>6641</v>
      </c>
      <c r="C539" s="984">
        <v>0.185</v>
      </c>
      <c r="D539" s="976" t="s">
        <v>3347</v>
      </c>
      <c r="E539" s="975">
        <v>41100</v>
      </c>
      <c r="J539" s="841"/>
    </row>
    <row r="540" spans="1:10">
      <c r="A540" s="935" t="s">
        <v>2188</v>
      </c>
      <c r="B540" s="5" t="s">
        <v>6679</v>
      </c>
      <c r="C540" s="984">
        <v>4.7</v>
      </c>
      <c r="D540" s="976" t="s">
        <v>3273</v>
      </c>
      <c r="E540" s="975">
        <v>41100</v>
      </c>
      <c r="J540" s="841"/>
    </row>
    <row r="541" spans="1:10">
      <c r="A541" s="935" t="s">
        <v>2188</v>
      </c>
      <c r="B541" s="5" t="s">
        <v>6679</v>
      </c>
      <c r="C541" s="984">
        <v>1.6</v>
      </c>
      <c r="D541" s="976" t="s">
        <v>3354</v>
      </c>
      <c r="E541" s="975">
        <v>41100</v>
      </c>
      <c r="J541" s="841"/>
    </row>
    <row r="542" spans="1:10">
      <c r="A542" s="935" t="s">
        <v>2188</v>
      </c>
      <c r="B542" s="979" t="s">
        <v>6659</v>
      </c>
      <c r="C542" s="984">
        <v>8.7149999999999999</v>
      </c>
      <c r="D542" s="976" t="s">
        <v>3351</v>
      </c>
      <c r="E542" s="975">
        <v>41100</v>
      </c>
      <c r="J542" s="841"/>
    </row>
    <row r="543" spans="1:10">
      <c r="A543" s="935" t="s">
        <v>2188</v>
      </c>
      <c r="B543" s="979" t="s">
        <v>6659</v>
      </c>
      <c r="C543" s="984">
        <v>22.75</v>
      </c>
      <c r="D543" s="976" t="s">
        <v>3273</v>
      </c>
      <c r="E543" s="975">
        <v>41100</v>
      </c>
      <c r="J543" s="841"/>
    </row>
    <row r="544" spans="1:10">
      <c r="A544" s="978" t="s">
        <v>2194</v>
      </c>
      <c r="B544" s="5" t="s">
        <v>6678</v>
      </c>
      <c r="C544" s="984">
        <v>2.2850000000000001</v>
      </c>
      <c r="D544" s="976" t="s">
        <v>3348</v>
      </c>
      <c r="E544" s="975">
        <v>41100</v>
      </c>
      <c r="J544" s="841"/>
    </row>
    <row r="545" spans="1:10">
      <c r="A545" s="978" t="s">
        <v>2180</v>
      </c>
      <c r="B545" s="979" t="s">
        <v>6644</v>
      </c>
      <c r="C545" s="984">
        <v>0.23</v>
      </c>
      <c r="D545" s="976" t="s">
        <v>3355</v>
      </c>
      <c r="E545" s="975">
        <v>41100</v>
      </c>
      <c r="J545" s="841"/>
    </row>
    <row r="546" spans="1:10">
      <c r="A546" s="978" t="s">
        <v>2180</v>
      </c>
      <c r="B546" s="979" t="s">
        <v>6644</v>
      </c>
      <c r="C546" s="984">
        <v>0.54</v>
      </c>
      <c r="D546" s="976" t="s">
        <v>3273</v>
      </c>
      <c r="E546" s="975">
        <v>41100</v>
      </c>
      <c r="J546" s="841"/>
    </row>
    <row r="547" spans="1:10">
      <c r="A547" s="935" t="s">
        <v>2198</v>
      </c>
      <c r="B547" s="979" t="s">
        <v>6786</v>
      </c>
      <c r="C547" s="984">
        <v>0.27500000000000002</v>
      </c>
      <c r="D547" s="976" t="s">
        <v>3380</v>
      </c>
      <c r="E547" s="975">
        <v>41100</v>
      </c>
      <c r="J547" s="841"/>
    </row>
    <row r="548" spans="1:10">
      <c r="A548" s="935" t="s">
        <v>2181</v>
      </c>
      <c r="B548" s="979" t="s">
        <v>6677</v>
      </c>
      <c r="C548" s="984">
        <v>5.2</v>
      </c>
      <c r="D548" s="976" t="s">
        <v>3273</v>
      </c>
      <c r="E548" s="975">
        <v>41101</v>
      </c>
      <c r="J548" s="841"/>
    </row>
    <row r="549" spans="1:10">
      <c r="A549" s="935" t="s">
        <v>2181</v>
      </c>
      <c r="B549" s="979" t="s">
        <v>6677</v>
      </c>
      <c r="C549" s="984">
        <v>3.54</v>
      </c>
      <c r="D549" s="976" t="s">
        <v>3273</v>
      </c>
      <c r="E549" s="975">
        <v>41101</v>
      </c>
      <c r="J549" s="841"/>
    </row>
    <row r="550" spans="1:10">
      <c r="A550" s="935" t="s">
        <v>2181</v>
      </c>
      <c r="B550" s="979" t="s">
        <v>6677</v>
      </c>
      <c r="C550" s="984">
        <v>6.1150000000000002</v>
      </c>
      <c r="D550" s="976" t="s">
        <v>3383</v>
      </c>
      <c r="E550" s="975">
        <v>41101</v>
      </c>
      <c r="J550" s="841"/>
    </row>
    <row r="551" spans="1:10">
      <c r="A551" s="935" t="s">
        <v>2181</v>
      </c>
      <c r="B551" s="979" t="s">
        <v>6677</v>
      </c>
      <c r="C551" s="984">
        <v>6.1150000000000002</v>
      </c>
      <c r="D551" s="976" t="s">
        <v>3273</v>
      </c>
      <c r="E551" s="975">
        <v>41101</v>
      </c>
      <c r="J551" s="841"/>
    </row>
    <row r="552" spans="1:10">
      <c r="A552" s="935" t="s">
        <v>2183</v>
      </c>
      <c r="B552" s="48" t="s">
        <v>416</v>
      </c>
      <c r="C552" s="984">
        <v>3.56</v>
      </c>
      <c r="D552" s="976" t="s">
        <v>3366</v>
      </c>
      <c r="E552" s="975">
        <v>41101</v>
      </c>
      <c r="J552" s="841"/>
    </row>
    <row r="553" spans="1:10">
      <c r="A553" s="935" t="s">
        <v>2183</v>
      </c>
      <c r="B553" s="48" t="s">
        <v>416</v>
      </c>
      <c r="C553" s="984"/>
      <c r="D553" s="976" t="s">
        <v>3366</v>
      </c>
      <c r="E553" s="975">
        <v>41101</v>
      </c>
      <c r="J553" s="841"/>
    </row>
    <row r="554" spans="1:10">
      <c r="A554" s="935" t="s">
        <v>2192</v>
      </c>
      <c r="B554" s="979" t="s">
        <v>6787</v>
      </c>
      <c r="C554" s="984">
        <v>1.47</v>
      </c>
      <c r="D554" s="976" t="s">
        <v>3362</v>
      </c>
      <c r="E554" s="975">
        <v>41101</v>
      </c>
      <c r="J554" s="841"/>
    </row>
    <row r="555" spans="1:10">
      <c r="A555" s="935" t="s">
        <v>677</v>
      </c>
      <c r="B555" s="48" t="s">
        <v>6680</v>
      </c>
      <c r="C555" s="984">
        <v>1.28</v>
      </c>
      <c r="D555" s="976" t="s">
        <v>3273</v>
      </c>
      <c r="E555" s="975">
        <v>41101</v>
      </c>
      <c r="J555" s="841"/>
    </row>
    <row r="556" spans="1:10">
      <c r="A556" s="935" t="s">
        <v>1266</v>
      </c>
      <c r="B556" s="48" t="s">
        <v>6650</v>
      </c>
      <c r="C556" s="984">
        <v>8.5749999999999993</v>
      </c>
      <c r="D556" s="976" t="s">
        <v>3273</v>
      </c>
      <c r="E556" s="975">
        <v>41101</v>
      </c>
      <c r="J556" s="841"/>
    </row>
    <row r="557" spans="1:10">
      <c r="A557" s="935" t="s">
        <v>1266</v>
      </c>
      <c r="B557" s="48" t="s">
        <v>6650</v>
      </c>
      <c r="C557" s="984"/>
      <c r="D557" s="976" t="s">
        <v>3273</v>
      </c>
      <c r="E557" s="975">
        <v>41101</v>
      </c>
      <c r="J557" s="841"/>
    </row>
    <row r="558" spans="1:10">
      <c r="A558" s="935" t="s">
        <v>1266</v>
      </c>
      <c r="B558" s="5" t="s">
        <v>6788</v>
      </c>
      <c r="C558" s="984">
        <v>0.29499999999999998</v>
      </c>
      <c r="D558" s="976" t="s">
        <v>3273</v>
      </c>
      <c r="E558" s="975">
        <v>41101</v>
      </c>
      <c r="J558" s="841"/>
    </row>
    <row r="559" spans="1:10">
      <c r="A559" s="935" t="s">
        <v>1266</v>
      </c>
      <c r="B559" s="979" t="s">
        <v>6783</v>
      </c>
      <c r="C559" s="984">
        <v>0.7</v>
      </c>
      <c r="D559" s="976" t="s">
        <v>3367</v>
      </c>
      <c r="E559" s="975">
        <v>41101</v>
      </c>
      <c r="J559" s="841"/>
    </row>
    <row r="560" spans="1:10">
      <c r="A560" s="935" t="s">
        <v>1266</v>
      </c>
      <c r="B560" s="48" t="s">
        <v>6658</v>
      </c>
      <c r="C560" s="984">
        <v>0.79</v>
      </c>
      <c r="D560" s="976" t="s">
        <v>3361</v>
      </c>
      <c r="E560" s="975">
        <v>41101</v>
      </c>
      <c r="J560" s="841"/>
    </row>
    <row r="561" spans="1:10">
      <c r="A561" s="935" t="s">
        <v>1266</v>
      </c>
      <c r="B561" s="48" t="s">
        <v>6674</v>
      </c>
      <c r="C561" s="984">
        <v>1.54</v>
      </c>
      <c r="D561" s="976" t="s">
        <v>3363</v>
      </c>
      <c r="E561" s="975">
        <v>41101</v>
      </c>
      <c r="J561" s="841"/>
    </row>
    <row r="562" spans="1:10">
      <c r="A562" s="983" t="s">
        <v>5673</v>
      </c>
      <c r="B562" s="976" t="s">
        <v>311</v>
      </c>
      <c r="C562" s="984">
        <v>0.32500000000000001</v>
      </c>
      <c r="D562" s="976" t="s">
        <v>3273</v>
      </c>
      <c r="E562" s="975">
        <v>41101</v>
      </c>
      <c r="J562" s="841"/>
    </row>
    <row r="563" spans="1:10">
      <c r="A563" s="935" t="s">
        <v>2188</v>
      </c>
      <c r="B563" s="5" t="s">
        <v>6679</v>
      </c>
      <c r="C563" s="984">
        <v>3.78</v>
      </c>
      <c r="D563" s="976" t="s">
        <v>3365</v>
      </c>
      <c r="E563" s="975">
        <v>41101</v>
      </c>
      <c r="J563" s="841"/>
    </row>
    <row r="564" spans="1:10">
      <c r="A564" s="935" t="s">
        <v>2188</v>
      </c>
      <c r="B564" s="5" t="s">
        <v>6679</v>
      </c>
      <c r="C564" s="984">
        <v>1.9</v>
      </c>
      <c r="D564" s="976" t="s">
        <v>3273</v>
      </c>
      <c r="E564" s="975">
        <v>41101</v>
      </c>
      <c r="J564" s="841"/>
    </row>
    <row r="565" spans="1:10">
      <c r="A565" s="935" t="s">
        <v>2188</v>
      </c>
      <c r="B565" s="979" t="s">
        <v>6659</v>
      </c>
      <c r="C565" s="984">
        <v>25.375</v>
      </c>
      <c r="D565" s="976" t="s">
        <v>3273</v>
      </c>
      <c r="E565" s="975">
        <v>41101</v>
      </c>
      <c r="J565" s="841"/>
    </row>
    <row r="566" spans="1:10">
      <c r="A566" s="935" t="s">
        <v>2188</v>
      </c>
      <c r="B566" s="979" t="s">
        <v>6659</v>
      </c>
      <c r="C566" s="984"/>
      <c r="D566" s="976" t="s">
        <v>3273</v>
      </c>
      <c r="E566" s="975">
        <v>41101</v>
      </c>
      <c r="J566" s="841"/>
    </row>
    <row r="567" spans="1:10">
      <c r="A567" s="935" t="s">
        <v>2188</v>
      </c>
      <c r="B567" s="979" t="s">
        <v>6659</v>
      </c>
      <c r="C567" s="984"/>
      <c r="D567" s="976" t="s">
        <v>3273</v>
      </c>
      <c r="E567" s="975">
        <v>41101</v>
      </c>
      <c r="J567" s="841"/>
    </row>
    <row r="568" spans="1:10">
      <c r="A568" s="978" t="s">
        <v>2194</v>
      </c>
      <c r="B568" s="979" t="s">
        <v>6744</v>
      </c>
      <c r="C568" s="984">
        <v>0.65500000000000003</v>
      </c>
      <c r="D568" s="976" t="s">
        <v>3273</v>
      </c>
      <c r="E568" s="975">
        <v>41101</v>
      </c>
      <c r="J568" s="841"/>
    </row>
    <row r="569" spans="1:10">
      <c r="A569" s="935" t="s">
        <v>1269</v>
      </c>
      <c r="B569" s="5" t="s">
        <v>6722</v>
      </c>
      <c r="C569" s="984">
        <v>0.8</v>
      </c>
      <c r="D569" s="976" t="s">
        <v>3273</v>
      </c>
      <c r="E569" s="975">
        <v>41101</v>
      </c>
      <c r="J569" s="841"/>
    </row>
    <row r="570" spans="1:10">
      <c r="A570" s="935" t="s">
        <v>2426</v>
      </c>
      <c r="B570" s="48" t="s">
        <v>6769</v>
      </c>
      <c r="C570" s="984">
        <v>0.6</v>
      </c>
      <c r="D570" s="976" t="s">
        <v>3360</v>
      </c>
      <c r="E570" s="975">
        <v>41101</v>
      </c>
      <c r="J570" s="841"/>
    </row>
    <row r="571" spans="1:10">
      <c r="A571" s="978" t="s">
        <v>2180</v>
      </c>
      <c r="B571" s="979" t="s">
        <v>6644</v>
      </c>
      <c r="C571" s="984">
        <v>0.33</v>
      </c>
      <c r="D571" s="976" t="s">
        <v>3273</v>
      </c>
      <c r="E571" s="975">
        <v>41101</v>
      </c>
      <c r="J571" s="841"/>
    </row>
    <row r="572" spans="1:10">
      <c r="A572" s="935" t="s">
        <v>2213</v>
      </c>
      <c r="B572" s="979" t="s">
        <v>6789</v>
      </c>
      <c r="C572" s="984">
        <v>0.3</v>
      </c>
      <c r="D572" s="976" t="s">
        <v>3357</v>
      </c>
      <c r="E572" s="975">
        <v>41101</v>
      </c>
      <c r="J572" s="841"/>
    </row>
    <row r="573" spans="1:10">
      <c r="A573" s="935" t="s">
        <v>2213</v>
      </c>
      <c r="B573" s="979" t="s">
        <v>6790</v>
      </c>
      <c r="C573" s="984">
        <v>0.315</v>
      </c>
      <c r="D573" s="976" t="s">
        <v>3273</v>
      </c>
      <c r="E573" s="975">
        <v>41101</v>
      </c>
      <c r="J573" s="841"/>
    </row>
    <row r="574" spans="1:10">
      <c r="A574" s="935" t="s">
        <v>2181</v>
      </c>
      <c r="B574" s="979" t="s">
        <v>6677</v>
      </c>
      <c r="C574" s="984"/>
      <c r="D574" s="976" t="s">
        <v>3273</v>
      </c>
      <c r="E574" s="975">
        <v>41102</v>
      </c>
      <c r="J574" s="841"/>
    </row>
    <row r="575" spans="1:10">
      <c r="A575" s="935" t="s">
        <v>2181</v>
      </c>
      <c r="B575" s="979" t="s">
        <v>6677</v>
      </c>
      <c r="C575" s="984">
        <v>7.3</v>
      </c>
      <c r="D575" s="976" t="s">
        <v>3273</v>
      </c>
      <c r="E575" s="975">
        <v>41102</v>
      </c>
      <c r="J575" s="841"/>
    </row>
    <row r="576" spans="1:10">
      <c r="A576" s="935" t="s">
        <v>2190</v>
      </c>
      <c r="B576" s="5" t="s">
        <v>6660</v>
      </c>
      <c r="C576" s="984">
        <v>0.66</v>
      </c>
      <c r="D576" s="976" t="s">
        <v>3378</v>
      </c>
      <c r="E576" s="975">
        <v>41102</v>
      </c>
      <c r="J576" s="841"/>
    </row>
    <row r="577" spans="1:10">
      <c r="A577" s="935" t="s">
        <v>2190</v>
      </c>
      <c r="B577" s="979" t="s">
        <v>6791</v>
      </c>
      <c r="C577" s="984">
        <v>0.625</v>
      </c>
      <c r="D577" s="976" t="s">
        <v>3377</v>
      </c>
      <c r="E577" s="975">
        <v>41102</v>
      </c>
      <c r="J577" s="841"/>
    </row>
    <row r="578" spans="1:10">
      <c r="A578" s="935" t="s">
        <v>2183</v>
      </c>
      <c r="B578" s="48" t="s">
        <v>416</v>
      </c>
      <c r="C578" s="984">
        <v>14.775</v>
      </c>
      <c r="D578" s="976" t="s">
        <v>3396</v>
      </c>
      <c r="E578" s="975">
        <v>41102</v>
      </c>
      <c r="J578" s="841"/>
    </row>
    <row r="579" spans="1:10">
      <c r="A579" s="935" t="s">
        <v>2183</v>
      </c>
      <c r="B579" s="5" t="s">
        <v>6645</v>
      </c>
      <c r="C579" s="984">
        <v>7.7549999999999999</v>
      </c>
      <c r="D579" s="976" t="s">
        <v>3381</v>
      </c>
      <c r="E579" s="975">
        <v>41102</v>
      </c>
      <c r="J579" s="841"/>
    </row>
    <row r="580" spans="1:10">
      <c r="A580" s="935" t="s">
        <v>677</v>
      </c>
      <c r="B580" s="48" t="s">
        <v>6680</v>
      </c>
      <c r="C580" s="984">
        <v>1.2</v>
      </c>
      <c r="D580" s="976" t="s">
        <v>3273</v>
      </c>
      <c r="E580" s="975">
        <v>41102</v>
      </c>
      <c r="J580" s="841"/>
    </row>
    <row r="581" spans="1:10">
      <c r="A581" s="935" t="s">
        <v>677</v>
      </c>
      <c r="B581" s="48" t="s">
        <v>6680</v>
      </c>
      <c r="C581" s="984">
        <v>1.2</v>
      </c>
      <c r="D581" s="976" t="s">
        <v>3273</v>
      </c>
      <c r="E581" s="975">
        <v>41102</v>
      </c>
      <c r="J581" s="841"/>
    </row>
    <row r="582" spans="1:10">
      <c r="A582" s="935" t="s">
        <v>1266</v>
      </c>
      <c r="B582" s="5" t="s">
        <v>6681</v>
      </c>
      <c r="C582" s="984">
        <v>5.76</v>
      </c>
      <c r="D582" s="976" t="s">
        <v>3390</v>
      </c>
      <c r="E582" s="975">
        <v>41102</v>
      </c>
      <c r="J582" s="841"/>
    </row>
    <row r="583" spans="1:10">
      <c r="A583" s="935" t="s">
        <v>1266</v>
      </c>
      <c r="B583" s="5" t="s">
        <v>6681</v>
      </c>
      <c r="C583" s="984">
        <v>0.59</v>
      </c>
      <c r="D583" s="976" t="s">
        <v>3385</v>
      </c>
      <c r="E583" s="975">
        <v>41102</v>
      </c>
      <c r="J583" s="841"/>
    </row>
    <row r="584" spans="1:10">
      <c r="A584" s="935" t="s">
        <v>1266</v>
      </c>
      <c r="B584" s="48" t="s">
        <v>6650</v>
      </c>
      <c r="C584" s="984">
        <v>0.2</v>
      </c>
      <c r="D584" s="976" t="s">
        <v>3389</v>
      </c>
      <c r="E584" s="975">
        <v>41102</v>
      </c>
      <c r="J584" s="841"/>
    </row>
    <row r="585" spans="1:10">
      <c r="A585" s="935" t="s">
        <v>1266</v>
      </c>
      <c r="B585" s="979" t="s">
        <v>6781</v>
      </c>
      <c r="C585" s="984">
        <v>0.1</v>
      </c>
      <c r="D585" s="976" t="s">
        <v>3368</v>
      </c>
      <c r="E585" s="975">
        <v>41102</v>
      </c>
      <c r="J585" s="841"/>
    </row>
    <row r="586" spans="1:10">
      <c r="A586" s="935" t="s">
        <v>1266</v>
      </c>
      <c r="B586" s="48" t="s">
        <v>6658</v>
      </c>
      <c r="C586" s="984">
        <v>0.55500000000000005</v>
      </c>
      <c r="D586" s="976" t="s">
        <v>3387</v>
      </c>
      <c r="E586" s="975">
        <v>41102</v>
      </c>
      <c r="J586" s="841"/>
    </row>
    <row r="587" spans="1:10">
      <c r="A587" s="935" t="s">
        <v>1266</v>
      </c>
      <c r="B587" s="48" t="s">
        <v>6674</v>
      </c>
      <c r="C587" s="984">
        <v>0.17</v>
      </c>
      <c r="D587" s="976" t="s">
        <v>3371</v>
      </c>
      <c r="E587" s="975">
        <v>41102</v>
      </c>
      <c r="J587" s="841"/>
    </row>
    <row r="588" spans="1:10">
      <c r="A588" s="935" t="s">
        <v>2178</v>
      </c>
      <c r="B588" s="976" t="s">
        <v>6641</v>
      </c>
      <c r="C588" s="984">
        <v>0.185</v>
      </c>
      <c r="D588" s="976" t="s">
        <v>3386</v>
      </c>
      <c r="E588" s="975">
        <v>41102</v>
      </c>
      <c r="J588" s="841"/>
    </row>
    <row r="589" spans="1:10">
      <c r="A589" s="935" t="s">
        <v>2191</v>
      </c>
      <c r="B589" s="979" t="s">
        <v>6663</v>
      </c>
      <c r="C589" s="984">
        <v>0.37</v>
      </c>
      <c r="D589" s="976" t="s">
        <v>3374</v>
      </c>
      <c r="E589" s="975">
        <v>41102</v>
      </c>
      <c r="J589" s="841"/>
    </row>
    <row r="590" spans="1:10">
      <c r="A590" s="935" t="s">
        <v>2188</v>
      </c>
      <c r="B590" s="5" t="s">
        <v>6679</v>
      </c>
      <c r="C590" s="984">
        <v>0.84</v>
      </c>
      <c r="D590" s="976" t="s">
        <v>3379</v>
      </c>
      <c r="E590" s="975">
        <v>41102</v>
      </c>
      <c r="J590" s="841"/>
    </row>
    <row r="591" spans="1:10">
      <c r="A591" s="935" t="s">
        <v>2188</v>
      </c>
      <c r="B591" s="979" t="s">
        <v>6659</v>
      </c>
      <c r="C591" s="984">
        <v>3.2</v>
      </c>
      <c r="D591" s="976" t="s">
        <v>3273</v>
      </c>
      <c r="E591" s="975">
        <v>41102</v>
      </c>
      <c r="J591" s="841"/>
    </row>
    <row r="592" spans="1:10">
      <c r="A592" s="935" t="s">
        <v>2188</v>
      </c>
      <c r="B592" s="48" t="s">
        <v>6779</v>
      </c>
      <c r="C592" s="984">
        <v>0.11</v>
      </c>
      <c r="D592" s="976" t="s">
        <v>3369</v>
      </c>
      <c r="E592" s="975">
        <v>41102</v>
      </c>
      <c r="J592" s="841"/>
    </row>
    <row r="593" spans="1:10">
      <c r="A593" s="935" t="s">
        <v>2188</v>
      </c>
      <c r="B593" s="48" t="s">
        <v>6779</v>
      </c>
      <c r="C593" s="984">
        <v>0.11</v>
      </c>
      <c r="D593" s="976" t="s">
        <v>3382</v>
      </c>
      <c r="E593" s="975">
        <v>41102</v>
      </c>
      <c r="J593" s="841"/>
    </row>
    <row r="594" spans="1:10">
      <c r="A594" s="935" t="s">
        <v>2188</v>
      </c>
      <c r="B594" s="979" t="s">
        <v>6785</v>
      </c>
      <c r="C594" s="984">
        <v>0.19</v>
      </c>
      <c r="D594" s="976" t="s">
        <v>3273</v>
      </c>
      <c r="E594" s="975">
        <v>41102</v>
      </c>
      <c r="J594" s="841"/>
    </row>
    <row r="595" spans="1:10">
      <c r="A595" s="935" t="s">
        <v>2188</v>
      </c>
      <c r="B595" s="979" t="s">
        <v>6785</v>
      </c>
      <c r="C595" s="984">
        <v>0.88</v>
      </c>
      <c r="D595" s="976" t="s">
        <v>3273</v>
      </c>
      <c r="E595" s="975">
        <v>41102</v>
      </c>
      <c r="J595" s="841"/>
    </row>
    <row r="596" spans="1:10">
      <c r="A596" s="978" t="s">
        <v>6792</v>
      </c>
      <c r="B596" s="979" t="s">
        <v>6793</v>
      </c>
      <c r="C596" s="984">
        <v>0.19</v>
      </c>
      <c r="D596" s="976" t="s">
        <v>3273</v>
      </c>
      <c r="E596" s="975">
        <v>41102</v>
      </c>
      <c r="J596" s="841"/>
    </row>
    <row r="597" spans="1:10">
      <c r="A597" s="978" t="s">
        <v>2194</v>
      </c>
      <c r="B597" s="979" t="s">
        <v>6744</v>
      </c>
      <c r="C597" s="984">
        <v>0.53500000000000003</v>
      </c>
      <c r="D597" s="976" t="s">
        <v>3376</v>
      </c>
      <c r="E597" s="975">
        <v>41102</v>
      </c>
      <c r="J597" s="841"/>
    </row>
    <row r="598" spans="1:10">
      <c r="A598" s="978" t="s">
        <v>6732</v>
      </c>
      <c r="B598" s="979" t="s">
        <v>6794</v>
      </c>
      <c r="C598" s="984">
        <v>0.37</v>
      </c>
      <c r="D598" s="976" t="s">
        <v>3375</v>
      </c>
      <c r="E598" s="975">
        <v>41102</v>
      </c>
      <c r="J598" s="841"/>
    </row>
    <row r="599" spans="1:10">
      <c r="A599" s="978" t="s">
        <v>2180</v>
      </c>
      <c r="B599" s="979" t="s">
        <v>6644</v>
      </c>
      <c r="C599" s="984">
        <v>0.11</v>
      </c>
      <c r="D599" s="976" t="s">
        <v>3370</v>
      </c>
      <c r="E599" s="975">
        <v>41102</v>
      </c>
      <c r="J599" s="841"/>
    </row>
    <row r="600" spans="1:10">
      <c r="A600" s="935" t="s">
        <v>2198</v>
      </c>
      <c r="B600" s="979" t="s">
        <v>6786</v>
      </c>
      <c r="C600" s="984">
        <v>0.33</v>
      </c>
      <c r="D600" s="976" t="s">
        <v>3380</v>
      </c>
      <c r="E600" s="975">
        <v>41102</v>
      </c>
      <c r="J600" s="841"/>
    </row>
    <row r="601" spans="1:10">
      <c r="A601" s="935" t="s">
        <v>2181</v>
      </c>
      <c r="B601" s="979" t="s">
        <v>6795</v>
      </c>
      <c r="C601" s="984">
        <v>6</v>
      </c>
      <c r="D601" s="976" t="s">
        <v>3410</v>
      </c>
      <c r="E601" s="975">
        <v>41103</v>
      </c>
      <c r="J601" s="841"/>
    </row>
    <row r="602" spans="1:10">
      <c r="A602" s="935" t="s">
        <v>2183</v>
      </c>
      <c r="B602" s="48" t="s">
        <v>416</v>
      </c>
      <c r="C602" s="984">
        <v>4.5</v>
      </c>
      <c r="D602" s="976" t="s">
        <v>3401</v>
      </c>
      <c r="E602" s="975">
        <v>41103</v>
      </c>
      <c r="J602" s="841"/>
    </row>
    <row r="603" spans="1:10">
      <c r="A603" s="935" t="s">
        <v>2183</v>
      </c>
      <c r="B603" s="48" t="s">
        <v>416</v>
      </c>
      <c r="C603" s="984"/>
      <c r="D603" s="976" t="s">
        <v>3273</v>
      </c>
      <c r="E603" s="975">
        <v>41103</v>
      </c>
      <c r="J603" s="841"/>
    </row>
    <row r="604" spans="1:10">
      <c r="A604" s="935" t="s">
        <v>2183</v>
      </c>
      <c r="B604" s="48" t="s">
        <v>416</v>
      </c>
      <c r="C604" s="984">
        <v>3</v>
      </c>
      <c r="D604" s="976" t="s">
        <v>3273</v>
      </c>
      <c r="E604" s="975">
        <v>41103</v>
      </c>
      <c r="J604" s="841"/>
    </row>
    <row r="605" spans="1:10">
      <c r="A605" s="935" t="s">
        <v>2192</v>
      </c>
      <c r="B605" s="5" t="s">
        <v>6775</v>
      </c>
      <c r="C605" s="984">
        <v>0.9</v>
      </c>
      <c r="D605" s="976" t="s">
        <v>3273</v>
      </c>
      <c r="E605" s="975">
        <v>41103</v>
      </c>
      <c r="J605" s="841"/>
    </row>
    <row r="606" spans="1:10">
      <c r="A606" s="935" t="s">
        <v>2205</v>
      </c>
      <c r="B606" s="976" t="s">
        <v>6719</v>
      </c>
      <c r="C606" s="984">
        <v>0.17899999999999999</v>
      </c>
      <c r="D606" s="976" t="s">
        <v>3403</v>
      </c>
      <c r="E606" s="975">
        <v>41103</v>
      </c>
      <c r="J606" s="841"/>
    </row>
    <row r="607" spans="1:10">
      <c r="A607" s="935" t="s">
        <v>1266</v>
      </c>
      <c r="B607" s="5" t="s">
        <v>6684</v>
      </c>
      <c r="C607" s="984">
        <v>0.214</v>
      </c>
      <c r="D607" s="976" t="s">
        <v>3399</v>
      </c>
      <c r="E607" s="975">
        <v>41103</v>
      </c>
      <c r="J607" s="841"/>
    </row>
    <row r="608" spans="1:10">
      <c r="A608" s="935" t="s">
        <v>1266</v>
      </c>
      <c r="B608" s="48" t="s">
        <v>6650</v>
      </c>
      <c r="C608" s="984">
        <v>0.61499999999999999</v>
      </c>
      <c r="D608" s="976" t="s">
        <v>3394</v>
      </c>
      <c r="E608" s="975">
        <v>41103</v>
      </c>
      <c r="J608" s="841"/>
    </row>
    <row r="609" spans="1:10">
      <c r="A609" s="935" t="s">
        <v>1266</v>
      </c>
      <c r="B609" s="979" t="s">
        <v>6781</v>
      </c>
      <c r="C609" s="984">
        <v>0.16500000000000001</v>
      </c>
      <c r="D609" s="976" t="s">
        <v>3273</v>
      </c>
      <c r="E609" s="975">
        <v>41103</v>
      </c>
      <c r="J609" s="841"/>
    </row>
    <row r="610" spans="1:10">
      <c r="A610" s="935" t="s">
        <v>1266</v>
      </c>
      <c r="B610" s="979" t="s">
        <v>6657</v>
      </c>
      <c r="C610" s="984">
        <v>8.6999999999999994E-2</v>
      </c>
      <c r="D610" s="976" t="s">
        <v>3400</v>
      </c>
      <c r="E610" s="975">
        <v>41103</v>
      </c>
      <c r="J610" s="841"/>
    </row>
    <row r="611" spans="1:10">
      <c r="A611" s="935" t="s">
        <v>1266</v>
      </c>
      <c r="B611" s="979" t="s">
        <v>6783</v>
      </c>
      <c r="C611" s="984">
        <v>0.65</v>
      </c>
      <c r="D611" s="976" t="s">
        <v>3395</v>
      </c>
      <c r="E611" s="975">
        <v>41103</v>
      </c>
      <c r="J611" s="841"/>
    </row>
    <row r="612" spans="1:10">
      <c r="A612" s="935" t="s">
        <v>1266</v>
      </c>
      <c r="B612" s="48" t="s">
        <v>6658</v>
      </c>
      <c r="C612" s="984">
        <v>0.55500000000000005</v>
      </c>
      <c r="D612" s="976" t="s">
        <v>3393</v>
      </c>
      <c r="E612" s="975">
        <v>41103</v>
      </c>
      <c r="J612" s="841"/>
    </row>
    <row r="613" spans="1:10">
      <c r="A613" s="983" t="s">
        <v>5673</v>
      </c>
      <c r="B613" s="976" t="s">
        <v>311</v>
      </c>
      <c r="C613" s="984">
        <v>0.48499999999999999</v>
      </c>
      <c r="D613" s="976" t="s">
        <v>3273</v>
      </c>
      <c r="E613" s="975">
        <v>41103</v>
      </c>
      <c r="J613" s="841"/>
    </row>
    <row r="614" spans="1:10">
      <c r="A614" s="935" t="s">
        <v>2188</v>
      </c>
      <c r="B614" s="979" t="s">
        <v>6659</v>
      </c>
      <c r="C614" s="984"/>
      <c r="D614" s="976" t="s">
        <v>3420</v>
      </c>
      <c r="E614" s="975">
        <v>41103</v>
      </c>
      <c r="J614" s="841"/>
    </row>
    <row r="615" spans="1:10">
      <c r="A615" s="935" t="s">
        <v>2188</v>
      </c>
      <c r="B615" s="979" t="s">
        <v>6659</v>
      </c>
      <c r="C615" s="984"/>
      <c r="D615" s="976" t="s">
        <v>3421</v>
      </c>
      <c r="E615" s="975">
        <v>41103</v>
      </c>
      <c r="J615" s="841"/>
    </row>
    <row r="616" spans="1:10">
      <c r="A616" s="935" t="s">
        <v>2188</v>
      </c>
      <c r="B616" s="979" t="s">
        <v>6659</v>
      </c>
      <c r="C616" s="984"/>
      <c r="D616" s="976" t="s">
        <v>3422</v>
      </c>
      <c r="E616" s="975">
        <v>41103</v>
      </c>
      <c r="J616" s="841"/>
    </row>
    <row r="617" spans="1:10">
      <c r="A617" s="935" t="s">
        <v>2188</v>
      </c>
      <c r="B617" s="5" t="s">
        <v>6782</v>
      </c>
      <c r="C617" s="984">
        <v>0.115</v>
      </c>
      <c r="D617" s="976" t="s">
        <v>3391</v>
      </c>
      <c r="E617" s="975">
        <v>41103</v>
      </c>
      <c r="J617" s="841"/>
    </row>
    <row r="618" spans="1:10">
      <c r="A618" s="978" t="s">
        <v>2180</v>
      </c>
      <c r="B618" s="979" t="s">
        <v>6644</v>
      </c>
      <c r="C618" s="984">
        <v>0.375</v>
      </c>
      <c r="D618" s="976" t="s">
        <v>3392</v>
      </c>
      <c r="E618" s="975">
        <v>41103</v>
      </c>
      <c r="J618" s="841"/>
    </row>
    <row r="619" spans="1:10">
      <c r="A619" s="978" t="s">
        <v>2180</v>
      </c>
      <c r="B619" s="979" t="s">
        <v>6644</v>
      </c>
      <c r="C619" s="984">
        <v>0.375</v>
      </c>
      <c r="D619" s="976" t="s">
        <v>3397</v>
      </c>
      <c r="E619" s="975">
        <v>41103</v>
      </c>
      <c r="J619" s="841"/>
    </row>
    <row r="620" spans="1:10">
      <c r="A620" s="978" t="s">
        <v>2180</v>
      </c>
      <c r="B620" s="979" t="s">
        <v>6644</v>
      </c>
      <c r="C620" s="984"/>
      <c r="D620" s="976" t="s">
        <v>3398</v>
      </c>
      <c r="E620" s="975">
        <v>41103</v>
      </c>
      <c r="J620" s="841"/>
    </row>
    <row r="621" spans="1:10">
      <c r="A621" s="935" t="s">
        <v>2183</v>
      </c>
      <c r="B621" s="48" t="s">
        <v>416</v>
      </c>
      <c r="C621" s="984">
        <v>1.23</v>
      </c>
      <c r="D621" s="976" t="s">
        <v>3430</v>
      </c>
      <c r="E621" s="975">
        <v>41104</v>
      </c>
      <c r="J621" s="841"/>
    </row>
    <row r="622" spans="1:10">
      <c r="A622" s="935" t="s">
        <v>2183</v>
      </c>
      <c r="B622" s="48" t="s">
        <v>416</v>
      </c>
      <c r="C622" s="984">
        <v>0.5</v>
      </c>
      <c r="D622" s="976" t="s">
        <v>3430</v>
      </c>
      <c r="E622" s="975">
        <v>41104</v>
      </c>
      <c r="J622" s="841"/>
    </row>
    <row r="623" spans="1:10">
      <c r="A623" s="935" t="s">
        <v>2192</v>
      </c>
      <c r="B623" s="979" t="s">
        <v>6787</v>
      </c>
      <c r="C623" s="984">
        <v>2.56</v>
      </c>
      <c r="D623" s="976" t="s">
        <v>3432</v>
      </c>
      <c r="E623" s="975">
        <v>41104</v>
      </c>
      <c r="J623" s="841"/>
    </row>
    <row r="624" spans="1:10">
      <c r="A624" s="978" t="s">
        <v>2189</v>
      </c>
      <c r="B624" s="979" t="s">
        <v>6655</v>
      </c>
      <c r="C624" s="984">
        <v>6.5</v>
      </c>
      <c r="D624" s="976" t="s">
        <v>3408</v>
      </c>
      <c r="E624" s="975">
        <v>41104</v>
      </c>
      <c r="J624" s="841"/>
    </row>
    <row r="625" spans="1:10">
      <c r="A625" s="978" t="s">
        <v>2189</v>
      </c>
      <c r="B625" s="979" t="s">
        <v>6655</v>
      </c>
      <c r="C625" s="984">
        <v>0.34</v>
      </c>
      <c r="D625" s="976" t="s">
        <v>3433</v>
      </c>
      <c r="E625" s="975">
        <v>41104</v>
      </c>
      <c r="J625" s="841"/>
    </row>
    <row r="626" spans="1:10">
      <c r="A626" s="978" t="s">
        <v>6796</v>
      </c>
      <c r="B626" s="979" t="s">
        <v>6797</v>
      </c>
      <c r="C626" s="984">
        <v>0.73699999999999999</v>
      </c>
      <c r="D626" s="976" t="s">
        <v>3405</v>
      </c>
      <c r="E626" s="975">
        <v>41104</v>
      </c>
      <c r="J626" s="841"/>
    </row>
    <row r="627" spans="1:10">
      <c r="A627" s="978" t="s">
        <v>6796</v>
      </c>
      <c r="B627" s="979" t="s">
        <v>6797</v>
      </c>
      <c r="C627" s="984">
        <v>6.5</v>
      </c>
      <c r="D627" s="976" t="s">
        <v>3405</v>
      </c>
      <c r="E627" s="975">
        <v>41104</v>
      </c>
      <c r="J627" s="841"/>
    </row>
    <row r="628" spans="1:10">
      <c r="A628" s="935" t="s">
        <v>1266</v>
      </c>
      <c r="B628" s="5" t="s">
        <v>6681</v>
      </c>
      <c r="C628" s="984">
        <v>1.2</v>
      </c>
      <c r="D628" s="976" t="s">
        <v>3409</v>
      </c>
      <c r="E628" s="975">
        <v>41104</v>
      </c>
      <c r="J628" s="841"/>
    </row>
    <row r="629" spans="1:10">
      <c r="A629" s="935" t="s">
        <v>1266</v>
      </c>
      <c r="B629" s="48" t="s">
        <v>6650</v>
      </c>
      <c r="C629" s="984">
        <v>0.5</v>
      </c>
      <c r="D629" s="976" t="s">
        <v>3411</v>
      </c>
      <c r="E629" s="975">
        <v>41104</v>
      </c>
      <c r="J629" s="841"/>
    </row>
    <row r="630" spans="1:10">
      <c r="A630" s="935" t="s">
        <v>1266</v>
      </c>
      <c r="B630" s="979" t="s">
        <v>6657</v>
      </c>
      <c r="C630" s="984">
        <v>7.3999999999999996E-2</v>
      </c>
      <c r="D630" s="976" t="s">
        <v>3273</v>
      </c>
      <c r="E630" s="975">
        <v>41104</v>
      </c>
      <c r="J630" s="841"/>
    </row>
    <row r="631" spans="1:10">
      <c r="A631" s="935" t="s">
        <v>1266</v>
      </c>
      <c r="B631" s="979" t="s">
        <v>6783</v>
      </c>
      <c r="C631" s="984">
        <v>1.7</v>
      </c>
      <c r="D631" s="976" t="s">
        <v>3404</v>
      </c>
      <c r="E631" s="975">
        <v>41104</v>
      </c>
      <c r="J631" s="841"/>
    </row>
    <row r="632" spans="1:10">
      <c r="A632" s="935" t="s">
        <v>1266</v>
      </c>
      <c r="B632" s="979" t="s">
        <v>6783</v>
      </c>
      <c r="C632" s="984">
        <v>1.9</v>
      </c>
      <c r="D632" s="976" t="s">
        <v>3418</v>
      </c>
      <c r="E632" s="975">
        <v>41104</v>
      </c>
      <c r="J632" s="841"/>
    </row>
    <row r="633" spans="1:10">
      <c r="A633" s="935" t="s">
        <v>1266</v>
      </c>
      <c r="B633" s="5" t="s">
        <v>6673</v>
      </c>
      <c r="C633" s="984">
        <v>3.56</v>
      </c>
      <c r="D633" s="976" t="s">
        <v>3413</v>
      </c>
      <c r="E633" s="975">
        <v>41104</v>
      </c>
      <c r="J633" s="841"/>
    </row>
    <row r="634" spans="1:10">
      <c r="A634" s="935" t="s">
        <v>1266</v>
      </c>
      <c r="B634" s="5" t="s">
        <v>6662</v>
      </c>
      <c r="C634" s="984">
        <v>5</v>
      </c>
      <c r="D634" s="976" t="s">
        <v>3412</v>
      </c>
      <c r="E634" s="975">
        <v>41104</v>
      </c>
      <c r="J634" s="841"/>
    </row>
    <row r="635" spans="1:10">
      <c r="A635" s="935" t="s">
        <v>1266</v>
      </c>
      <c r="B635" s="48" t="s">
        <v>6658</v>
      </c>
      <c r="C635" s="984">
        <v>1</v>
      </c>
      <c r="D635" s="976" t="s">
        <v>3414</v>
      </c>
      <c r="E635" s="975">
        <v>41104</v>
      </c>
      <c r="J635" s="841"/>
    </row>
    <row r="636" spans="1:10">
      <c r="A636" s="935" t="s">
        <v>1266</v>
      </c>
      <c r="B636" s="48" t="s">
        <v>6658</v>
      </c>
      <c r="C636" s="984"/>
      <c r="D636" s="976" t="s">
        <v>3415</v>
      </c>
      <c r="E636" s="975">
        <v>41104</v>
      </c>
      <c r="J636" s="841"/>
    </row>
    <row r="637" spans="1:10">
      <c r="A637" s="935" t="s">
        <v>2178</v>
      </c>
      <c r="B637" s="976" t="s">
        <v>6641</v>
      </c>
      <c r="C637" s="984">
        <v>0.51500000000000001</v>
      </c>
      <c r="D637" s="976" t="s">
        <v>3273</v>
      </c>
      <c r="E637" s="975">
        <v>41104</v>
      </c>
      <c r="J637" s="841"/>
    </row>
    <row r="638" spans="1:10">
      <c r="A638" s="935" t="s">
        <v>2191</v>
      </c>
      <c r="B638" s="979" t="s">
        <v>6667</v>
      </c>
      <c r="C638" s="984">
        <v>10</v>
      </c>
      <c r="D638" s="976" t="s">
        <v>3406</v>
      </c>
      <c r="E638" s="975">
        <v>41104</v>
      </c>
      <c r="J638" s="841"/>
    </row>
    <row r="639" spans="1:10">
      <c r="A639" s="935" t="s">
        <v>2188</v>
      </c>
      <c r="B639" s="979" t="s">
        <v>6659</v>
      </c>
      <c r="C639" s="984">
        <v>14.5</v>
      </c>
      <c r="D639" s="976" t="s">
        <v>3419</v>
      </c>
      <c r="E639" s="975">
        <v>41104</v>
      </c>
      <c r="J639" s="841"/>
    </row>
    <row r="640" spans="1:10">
      <c r="A640" s="978" t="s">
        <v>6732</v>
      </c>
      <c r="B640" s="979" t="s">
        <v>6798</v>
      </c>
      <c r="C640" s="984">
        <v>9</v>
      </c>
      <c r="D640" s="976" t="s">
        <v>3273</v>
      </c>
      <c r="E640" s="975">
        <v>41104</v>
      </c>
      <c r="J640" s="841"/>
    </row>
    <row r="641" spans="1:10">
      <c r="A641" s="978" t="s">
        <v>6732</v>
      </c>
      <c r="B641" s="979" t="s">
        <v>6794</v>
      </c>
      <c r="C641" s="984">
        <v>0.27</v>
      </c>
      <c r="D641" s="976" t="s">
        <v>3416</v>
      </c>
      <c r="E641" s="975">
        <v>41104</v>
      </c>
      <c r="J641" s="841"/>
    </row>
    <row r="642" spans="1:10">
      <c r="A642" s="978" t="s">
        <v>2180</v>
      </c>
      <c r="B642" s="979" t="s">
        <v>6644</v>
      </c>
      <c r="C642" s="984">
        <v>0.20499999999999999</v>
      </c>
      <c r="D642" s="976" t="s">
        <v>3273</v>
      </c>
      <c r="E642" s="975">
        <v>41104</v>
      </c>
      <c r="J642" s="841"/>
    </row>
    <row r="643" spans="1:10">
      <c r="A643" s="978" t="s">
        <v>2180</v>
      </c>
      <c r="B643" s="979" t="s">
        <v>6644</v>
      </c>
      <c r="C643" s="984"/>
      <c r="D643" s="976" t="s">
        <v>3417</v>
      </c>
      <c r="E643" s="975">
        <v>41104</v>
      </c>
      <c r="J643" s="841"/>
    </row>
    <row r="644" spans="1:10">
      <c r="A644" s="978" t="s">
        <v>6796</v>
      </c>
      <c r="B644" s="979" t="s">
        <v>6797</v>
      </c>
      <c r="C644" s="984">
        <v>2.6</v>
      </c>
      <c r="D644" s="976" t="s">
        <v>3405</v>
      </c>
      <c r="E644" s="975">
        <v>41105</v>
      </c>
      <c r="J644" s="841"/>
    </row>
    <row r="645" spans="1:10">
      <c r="A645" s="935" t="s">
        <v>1266</v>
      </c>
      <c r="B645" s="48" t="s">
        <v>6650</v>
      </c>
      <c r="C645" s="984">
        <v>0.65</v>
      </c>
      <c r="D645" s="976" t="s">
        <v>3426</v>
      </c>
      <c r="E645" s="975">
        <v>41105</v>
      </c>
      <c r="J645" s="841"/>
    </row>
    <row r="646" spans="1:10">
      <c r="A646" s="935" t="s">
        <v>2183</v>
      </c>
      <c r="B646" s="48" t="s">
        <v>416</v>
      </c>
      <c r="C646" s="984">
        <v>6.3</v>
      </c>
      <c r="D646" s="976" t="s">
        <v>3443</v>
      </c>
      <c r="E646" s="975">
        <v>41106</v>
      </c>
      <c r="J646" s="841"/>
    </row>
    <row r="647" spans="1:10">
      <c r="A647" s="935" t="s">
        <v>1266</v>
      </c>
      <c r="B647" s="48" t="s">
        <v>6650</v>
      </c>
      <c r="C647" s="984">
        <v>0.89</v>
      </c>
      <c r="D647" s="976" t="s">
        <v>3428</v>
      </c>
      <c r="E647" s="975">
        <v>41106</v>
      </c>
      <c r="J647" s="841"/>
    </row>
    <row r="648" spans="1:10">
      <c r="A648" s="935" t="s">
        <v>1266</v>
      </c>
      <c r="B648" s="48" t="s">
        <v>6650</v>
      </c>
      <c r="C648" s="984">
        <v>10.44</v>
      </c>
      <c r="D648" s="976" t="s">
        <v>3446</v>
      </c>
      <c r="E648" s="975">
        <v>41106</v>
      </c>
      <c r="J648" s="841"/>
    </row>
    <row r="649" spans="1:10">
      <c r="A649" s="935" t="s">
        <v>1266</v>
      </c>
      <c r="B649" s="48" t="s">
        <v>6650</v>
      </c>
      <c r="C649" s="984">
        <v>9.35</v>
      </c>
      <c r="D649" s="976" t="s">
        <v>3441</v>
      </c>
      <c r="E649" s="975">
        <v>41106</v>
      </c>
      <c r="J649" s="841"/>
    </row>
    <row r="650" spans="1:10">
      <c r="A650" s="935" t="s">
        <v>1266</v>
      </c>
      <c r="B650" s="5" t="s">
        <v>6672</v>
      </c>
      <c r="C650" s="984">
        <v>2</v>
      </c>
      <c r="D650" s="976" t="s">
        <v>3405</v>
      </c>
      <c r="E650" s="975">
        <v>41106</v>
      </c>
      <c r="J650" s="841"/>
    </row>
    <row r="651" spans="1:10">
      <c r="A651" s="935" t="s">
        <v>1266</v>
      </c>
      <c r="B651" s="5" t="s">
        <v>6672</v>
      </c>
      <c r="C651" s="984">
        <v>0.34</v>
      </c>
      <c r="D651" s="976" t="s">
        <v>3431</v>
      </c>
      <c r="E651" s="975">
        <v>41106</v>
      </c>
      <c r="J651" s="841"/>
    </row>
    <row r="652" spans="1:10">
      <c r="A652" s="935" t="s">
        <v>1266</v>
      </c>
      <c r="B652" s="5" t="s">
        <v>6672</v>
      </c>
      <c r="C652" s="984">
        <v>11.95</v>
      </c>
      <c r="D652" s="976" t="s">
        <v>3442</v>
      </c>
      <c r="E652" s="975">
        <v>41106</v>
      </c>
      <c r="J652" s="841"/>
    </row>
    <row r="653" spans="1:10">
      <c r="A653" s="935" t="s">
        <v>1266</v>
      </c>
      <c r="B653" s="5" t="s">
        <v>6672</v>
      </c>
      <c r="C653" s="984">
        <v>2.1</v>
      </c>
      <c r="D653" s="976" t="s">
        <v>3442</v>
      </c>
      <c r="E653" s="975">
        <v>41106</v>
      </c>
      <c r="J653" s="841"/>
    </row>
    <row r="654" spans="1:10">
      <c r="A654" s="935" t="s">
        <v>1266</v>
      </c>
      <c r="B654" s="977" t="s">
        <v>6764</v>
      </c>
      <c r="C654" s="984">
        <v>4.5</v>
      </c>
      <c r="D654" s="976" t="s">
        <v>3444</v>
      </c>
      <c r="E654" s="975">
        <v>41106</v>
      </c>
      <c r="J654" s="841"/>
    </row>
    <row r="655" spans="1:10">
      <c r="A655" s="935" t="s">
        <v>2191</v>
      </c>
      <c r="B655" s="979" t="s">
        <v>6667</v>
      </c>
      <c r="C655" s="984">
        <v>12.5</v>
      </c>
      <c r="D655" s="976" t="s">
        <v>3435</v>
      </c>
      <c r="E655" s="975">
        <v>41106</v>
      </c>
      <c r="J655" s="841"/>
    </row>
    <row r="656" spans="1:10">
      <c r="A656" s="935" t="s">
        <v>2191</v>
      </c>
      <c r="B656" s="979" t="s">
        <v>6663</v>
      </c>
      <c r="C656" s="984">
        <v>0.37</v>
      </c>
      <c r="D656" s="976" t="s">
        <v>3424</v>
      </c>
      <c r="E656" s="975">
        <v>41106</v>
      </c>
      <c r="J656" s="841"/>
    </row>
    <row r="657" spans="1:10">
      <c r="A657" s="935" t="s">
        <v>2191</v>
      </c>
      <c r="B657" s="979" t="s">
        <v>6663</v>
      </c>
      <c r="C657" s="984"/>
      <c r="D657" s="976" t="s">
        <v>3439</v>
      </c>
      <c r="E657" s="975">
        <v>41106</v>
      </c>
      <c r="J657" s="841"/>
    </row>
    <row r="658" spans="1:10">
      <c r="A658" s="935" t="s">
        <v>2188</v>
      </c>
      <c r="B658" s="5" t="s">
        <v>6679</v>
      </c>
      <c r="C658" s="984">
        <v>3.8</v>
      </c>
      <c r="D658" s="976" t="s">
        <v>3438</v>
      </c>
      <c r="E658" s="975">
        <v>41106</v>
      </c>
      <c r="J658" s="841"/>
    </row>
    <row r="659" spans="1:10">
      <c r="A659" s="935" t="s">
        <v>2188</v>
      </c>
      <c r="B659" s="979" t="s">
        <v>6659</v>
      </c>
      <c r="C659" s="984">
        <v>2</v>
      </c>
      <c r="D659" s="976" t="s">
        <v>3440</v>
      </c>
      <c r="E659" s="975">
        <v>41106</v>
      </c>
      <c r="J659" s="841"/>
    </row>
    <row r="660" spans="1:10">
      <c r="A660" s="935" t="s">
        <v>2188</v>
      </c>
      <c r="B660" s="5" t="s">
        <v>6782</v>
      </c>
      <c r="C660" s="984">
        <v>0.3</v>
      </c>
      <c r="D660" s="976" t="s">
        <v>3429</v>
      </c>
      <c r="E660" s="975">
        <v>41106</v>
      </c>
      <c r="J660" s="841"/>
    </row>
    <row r="661" spans="1:10">
      <c r="A661" s="935" t="s">
        <v>2188</v>
      </c>
      <c r="B661" s="5" t="s">
        <v>6782</v>
      </c>
      <c r="C661" s="984">
        <v>3.05</v>
      </c>
      <c r="D661" s="976" t="s">
        <v>3437</v>
      </c>
      <c r="E661" s="975">
        <v>41106</v>
      </c>
      <c r="J661" s="841"/>
    </row>
    <row r="662" spans="1:10">
      <c r="A662" s="935" t="s">
        <v>2188</v>
      </c>
      <c r="B662" s="979" t="s">
        <v>6785</v>
      </c>
      <c r="C662" s="984">
        <v>1.6</v>
      </c>
      <c r="D662" s="976" t="s">
        <v>3427</v>
      </c>
      <c r="E662" s="975">
        <v>41106</v>
      </c>
      <c r="J662" s="841"/>
    </row>
    <row r="663" spans="1:10">
      <c r="A663" s="935" t="s">
        <v>2188</v>
      </c>
      <c r="B663" s="979" t="s">
        <v>6785</v>
      </c>
      <c r="C663" s="984">
        <v>0.88</v>
      </c>
      <c r="D663" s="976" t="s">
        <v>3427</v>
      </c>
      <c r="E663" s="975">
        <v>41106</v>
      </c>
      <c r="J663" s="841"/>
    </row>
    <row r="664" spans="1:10">
      <c r="A664" s="978" t="s">
        <v>2194</v>
      </c>
      <c r="B664" s="5" t="s">
        <v>6799</v>
      </c>
      <c r="C664" s="984">
        <v>2</v>
      </c>
      <c r="D664" s="976" t="s">
        <v>3425</v>
      </c>
      <c r="E664" s="975">
        <v>41106</v>
      </c>
      <c r="J664" s="841"/>
    </row>
    <row r="665" spans="1:10">
      <c r="A665" s="935" t="s">
        <v>2202</v>
      </c>
      <c r="B665" s="5" t="s">
        <v>6692</v>
      </c>
      <c r="C665" s="984">
        <v>0.4</v>
      </c>
      <c r="D665" s="976" t="s">
        <v>3434</v>
      </c>
      <c r="E665" s="975">
        <v>41106</v>
      </c>
      <c r="J665" s="841"/>
    </row>
    <row r="666" spans="1:10">
      <c r="A666" s="935" t="s">
        <v>1269</v>
      </c>
      <c r="B666" s="5" t="s">
        <v>6722</v>
      </c>
      <c r="C666" s="984">
        <v>0.16</v>
      </c>
      <c r="D666" s="976" t="s">
        <v>3436</v>
      </c>
      <c r="E666" s="975">
        <v>41106</v>
      </c>
      <c r="J666" s="841"/>
    </row>
    <row r="667" spans="1:10">
      <c r="A667" s="978" t="s">
        <v>2180</v>
      </c>
      <c r="B667" s="973" t="s">
        <v>6666</v>
      </c>
      <c r="C667" s="984">
        <v>0.23</v>
      </c>
      <c r="D667" s="976" t="s">
        <v>3428</v>
      </c>
      <c r="E667" s="975">
        <v>41106</v>
      </c>
      <c r="J667" s="841"/>
    </row>
    <row r="668" spans="1:10">
      <c r="A668" s="935" t="s">
        <v>2181</v>
      </c>
      <c r="B668" s="979" t="s">
        <v>6677</v>
      </c>
      <c r="C668" s="984">
        <v>4.2</v>
      </c>
      <c r="D668" s="976" t="s">
        <v>3450</v>
      </c>
      <c r="E668" s="975">
        <v>41107</v>
      </c>
      <c r="J668" s="841"/>
    </row>
    <row r="669" spans="1:10">
      <c r="A669" s="935" t="s">
        <v>2181</v>
      </c>
      <c r="B669" s="979" t="s">
        <v>6677</v>
      </c>
      <c r="C669" s="984">
        <v>3.17</v>
      </c>
      <c r="D669" s="976" t="s">
        <v>3452</v>
      </c>
      <c r="E669" s="975">
        <v>41107</v>
      </c>
      <c r="J669" s="841"/>
    </row>
    <row r="670" spans="1:10">
      <c r="A670" s="935" t="s">
        <v>2181</v>
      </c>
      <c r="B670" s="979" t="s">
        <v>6677</v>
      </c>
      <c r="C670" s="984">
        <v>2.46</v>
      </c>
      <c r="D670" s="976" t="s">
        <v>3454</v>
      </c>
      <c r="E670" s="975">
        <v>41107</v>
      </c>
      <c r="J670" s="841"/>
    </row>
    <row r="671" spans="1:10">
      <c r="A671" s="935" t="s">
        <v>2181</v>
      </c>
      <c r="B671" s="979" t="s">
        <v>6677</v>
      </c>
      <c r="C671" s="984">
        <v>2.62</v>
      </c>
      <c r="D671" s="976" t="s">
        <v>3455</v>
      </c>
      <c r="E671" s="975">
        <v>41107</v>
      </c>
      <c r="J671" s="841"/>
    </row>
    <row r="672" spans="1:10">
      <c r="A672" s="935" t="s">
        <v>2181</v>
      </c>
      <c r="B672" s="979" t="s">
        <v>6677</v>
      </c>
      <c r="C672" s="984">
        <v>5.16</v>
      </c>
      <c r="D672" s="976" t="s">
        <v>3473</v>
      </c>
      <c r="E672" s="975">
        <v>41107</v>
      </c>
      <c r="J672" s="841"/>
    </row>
    <row r="673" spans="1:10">
      <c r="A673" s="935" t="s">
        <v>1266</v>
      </c>
      <c r="B673" s="5" t="s">
        <v>6681</v>
      </c>
      <c r="C673" s="984">
        <v>0.56999999999999995</v>
      </c>
      <c r="D673" s="976" t="s">
        <v>3473</v>
      </c>
      <c r="E673" s="975">
        <v>41107</v>
      </c>
      <c r="J673" s="841"/>
    </row>
    <row r="674" spans="1:10">
      <c r="A674" s="935" t="s">
        <v>1266</v>
      </c>
      <c r="B674" s="977" t="s">
        <v>6764</v>
      </c>
      <c r="C674" s="984">
        <v>0.8</v>
      </c>
      <c r="D674" s="976" t="s">
        <v>3445</v>
      </c>
      <c r="E674" s="975">
        <v>41107</v>
      </c>
      <c r="J674" s="841"/>
    </row>
    <row r="675" spans="1:10">
      <c r="A675" s="935" t="s">
        <v>1266</v>
      </c>
      <c r="B675" s="979" t="s">
        <v>6800</v>
      </c>
      <c r="C675" s="984">
        <v>0.13</v>
      </c>
      <c r="D675" s="976" t="s">
        <v>3441</v>
      </c>
      <c r="E675" s="975">
        <v>41107</v>
      </c>
      <c r="J675" s="841"/>
    </row>
    <row r="676" spans="1:10">
      <c r="A676" s="935" t="s">
        <v>2191</v>
      </c>
      <c r="B676" s="979" t="s">
        <v>6667</v>
      </c>
      <c r="C676" s="984">
        <v>6.4</v>
      </c>
      <c r="D676" s="976" t="s">
        <v>3447</v>
      </c>
      <c r="E676" s="975">
        <v>41107</v>
      </c>
      <c r="J676" s="841"/>
    </row>
    <row r="677" spans="1:10">
      <c r="A677" s="978" t="s">
        <v>2194</v>
      </c>
      <c r="B677" s="979" t="s">
        <v>6744</v>
      </c>
      <c r="C677" s="984">
        <v>2.0699999999999998</v>
      </c>
      <c r="D677" s="976" t="s">
        <v>3448</v>
      </c>
      <c r="E677" s="975">
        <v>41107</v>
      </c>
      <c r="J677" s="841"/>
    </row>
    <row r="678" spans="1:10">
      <c r="A678" s="978" t="s">
        <v>2194</v>
      </c>
      <c r="B678" s="979" t="s">
        <v>6744</v>
      </c>
      <c r="C678" s="984"/>
      <c r="D678" s="976" t="s">
        <v>3273</v>
      </c>
      <c r="E678" s="975">
        <v>41107</v>
      </c>
      <c r="J678" s="841"/>
    </row>
    <row r="679" spans="1:10">
      <c r="A679" s="978" t="s">
        <v>2193</v>
      </c>
      <c r="B679" s="979" t="s">
        <v>6676</v>
      </c>
      <c r="C679" s="984">
        <v>0.27</v>
      </c>
      <c r="D679" s="976" t="s">
        <v>3449</v>
      </c>
      <c r="E679" s="975">
        <v>41107</v>
      </c>
      <c r="J679" s="841"/>
    </row>
    <row r="680" spans="1:10">
      <c r="A680" s="935" t="s">
        <v>1266</v>
      </c>
      <c r="B680" s="5" t="s">
        <v>6684</v>
      </c>
      <c r="C680" s="984">
        <v>0.18</v>
      </c>
      <c r="D680" s="976" t="s">
        <v>3469</v>
      </c>
      <c r="E680" s="975">
        <v>41110</v>
      </c>
      <c r="J680" s="841"/>
    </row>
    <row r="681" spans="1:10">
      <c r="A681" s="935" t="s">
        <v>1266</v>
      </c>
      <c r="B681" s="979" t="s">
        <v>6665</v>
      </c>
      <c r="C681" s="984">
        <v>1.56</v>
      </c>
      <c r="D681" s="976" t="s">
        <v>3472</v>
      </c>
      <c r="E681" s="975">
        <v>41110</v>
      </c>
      <c r="J681" s="841"/>
    </row>
    <row r="682" spans="1:10">
      <c r="A682" s="935" t="s">
        <v>1266</v>
      </c>
      <c r="B682" s="979" t="s">
        <v>6665</v>
      </c>
      <c r="C682" s="984">
        <v>0.19900000000000001</v>
      </c>
      <c r="D682" s="976" t="s">
        <v>3480</v>
      </c>
      <c r="E682" s="975">
        <v>41110</v>
      </c>
      <c r="J682" s="841"/>
    </row>
    <row r="683" spans="1:10">
      <c r="A683" s="935" t="s">
        <v>1266</v>
      </c>
      <c r="B683" s="979" t="s">
        <v>6665</v>
      </c>
      <c r="C683" s="984">
        <v>0.78</v>
      </c>
      <c r="D683" s="976" t="s">
        <v>3481</v>
      </c>
      <c r="E683" s="975">
        <v>41110</v>
      </c>
      <c r="J683" s="841"/>
    </row>
    <row r="684" spans="1:10">
      <c r="A684" s="935" t="s">
        <v>1266</v>
      </c>
      <c r="B684" s="48" t="s">
        <v>6656</v>
      </c>
      <c r="C684" s="984">
        <v>0.4</v>
      </c>
      <c r="D684" s="976" t="s">
        <v>3453</v>
      </c>
      <c r="E684" s="975">
        <v>41110</v>
      </c>
      <c r="J684" s="841"/>
    </row>
    <row r="685" spans="1:10">
      <c r="A685" s="935" t="s">
        <v>1266</v>
      </c>
      <c r="B685" s="979" t="s">
        <v>6657</v>
      </c>
      <c r="C685" s="984">
        <v>0.04</v>
      </c>
      <c r="D685" s="976" t="s">
        <v>3473</v>
      </c>
      <c r="E685" s="975">
        <v>41110</v>
      </c>
      <c r="J685" s="841"/>
    </row>
    <row r="686" spans="1:10">
      <c r="A686" s="935" t="s">
        <v>1266</v>
      </c>
      <c r="B686" s="979" t="s">
        <v>6783</v>
      </c>
      <c r="C686" s="984">
        <v>0.96</v>
      </c>
      <c r="D686" s="976" t="s">
        <v>3463</v>
      </c>
      <c r="E686" s="975">
        <v>41110</v>
      </c>
      <c r="J686" s="841"/>
    </row>
    <row r="687" spans="1:10">
      <c r="A687" s="935" t="s">
        <v>1266</v>
      </c>
      <c r="B687" s="48" t="s">
        <v>6658</v>
      </c>
      <c r="C687" s="984">
        <v>1</v>
      </c>
      <c r="D687" s="976" t="s">
        <v>3483</v>
      </c>
      <c r="E687" s="975">
        <v>41110</v>
      </c>
      <c r="J687" s="841"/>
    </row>
    <row r="688" spans="1:10">
      <c r="A688" s="935" t="s">
        <v>2188</v>
      </c>
      <c r="B688" s="5" t="s">
        <v>6679</v>
      </c>
      <c r="C688" s="984">
        <v>4.3099999999999996</v>
      </c>
      <c r="D688" s="976" t="s">
        <v>3462</v>
      </c>
      <c r="E688" s="975">
        <v>41110</v>
      </c>
      <c r="J688" s="841"/>
    </row>
    <row r="689" spans="1:10">
      <c r="A689" s="935" t="s">
        <v>2188</v>
      </c>
      <c r="B689" s="5" t="s">
        <v>6679</v>
      </c>
      <c r="C689" s="984">
        <v>2.02</v>
      </c>
      <c r="D689" s="976" t="s">
        <v>3484</v>
      </c>
      <c r="E689" s="975">
        <v>41110</v>
      </c>
      <c r="J689" s="841"/>
    </row>
    <row r="690" spans="1:10">
      <c r="A690" s="935" t="s">
        <v>2188</v>
      </c>
      <c r="B690" s="979" t="s">
        <v>6659</v>
      </c>
      <c r="C690" s="984">
        <v>1.4159999999999999</v>
      </c>
      <c r="D690" s="976" t="s">
        <v>3459</v>
      </c>
      <c r="E690" s="975">
        <v>41110</v>
      </c>
      <c r="J690" s="841"/>
    </row>
    <row r="691" spans="1:10">
      <c r="A691" s="935" t="s">
        <v>2188</v>
      </c>
      <c r="B691" s="979" t="s">
        <v>6659</v>
      </c>
      <c r="C691" s="984">
        <v>16.45</v>
      </c>
      <c r="D691" s="976" t="s">
        <v>3461</v>
      </c>
      <c r="E691" s="975">
        <v>41110</v>
      </c>
      <c r="J691" s="841"/>
    </row>
    <row r="692" spans="1:10">
      <c r="A692" s="935" t="s">
        <v>2188</v>
      </c>
      <c r="B692" s="979" t="s">
        <v>6659</v>
      </c>
      <c r="C692" s="984">
        <v>4.6500000000000004</v>
      </c>
      <c r="D692" s="976" t="s">
        <v>3473</v>
      </c>
      <c r="E692" s="975">
        <v>41110</v>
      </c>
      <c r="J692" s="841"/>
    </row>
    <row r="693" spans="1:10">
      <c r="A693" s="978" t="s">
        <v>2194</v>
      </c>
      <c r="B693" s="979" t="s">
        <v>6744</v>
      </c>
      <c r="C693" s="984">
        <v>0.61</v>
      </c>
      <c r="D693" s="976" t="s">
        <v>3451</v>
      </c>
      <c r="E693" s="975">
        <v>41110</v>
      </c>
      <c r="J693" s="841"/>
    </row>
    <row r="694" spans="1:10">
      <c r="A694" s="935" t="s">
        <v>2202</v>
      </c>
      <c r="B694" s="5" t="s">
        <v>6692</v>
      </c>
      <c r="C694" s="984">
        <v>0.11</v>
      </c>
      <c r="D694" s="976" t="s">
        <v>3458</v>
      </c>
      <c r="E694" s="975">
        <v>41110</v>
      </c>
      <c r="J694" s="841"/>
    </row>
    <row r="695" spans="1:10">
      <c r="A695" s="978" t="s">
        <v>2180</v>
      </c>
      <c r="B695" s="979" t="s">
        <v>6644</v>
      </c>
      <c r="C695" s="984">
        <v>1.57</v>
      </c>
      <c r="D695" s="976" t="s">
        <v>3456</v>
      </c>
      <c r="E695" s="975">
        <v>41110</v>
      </c>
      <c r="J695" s="841"/>
    </row>
    <row r="696" spans="1:10">
      <c r="A696" s="978" t="s">
        <v>2180</v>
      </c>
      <c r="B696" s="979" t="s">
        <v>6644</v>
      </c>
      <c r="C696" s="984"/>
      <c r="D696" s="976" t="s">
        <v>3457</v>
      </c>
      <c r="E696" s="975">
        <v>41110</v>
      </c>
      <c r="J696" s="841"/>
    </row>
    <row r="697" spans="1:10">
      <c r="A697" s="978" t="s">
        <v>2180</v>
      </c>
      <c r="B697" s="979" t="s">
        <v>6644</v>
      </c>
      <c r="C697" s="984">
        <v>0.35</v>
      </c>
      <c r="D697" s="976" t="s">
        <v>3460</v>
      </c>
      <c r="E697" s="975">
        <v>41110</v>
      </c>
      <c r="J697" s="841"/>
    </row>
    <row r="698" spans="1:10">
      <c r="A698" s="935" t="s">
        <v>2181</v>
      </c>
      <c r="B698" s="979" t="s">
        <v>6801</v>
      </c>
      <c r="C698" s="984">
        <v>0.15</v>
      </c>
      <c r="D698" s="976" t="s">
        <v>3474</v>
      </c>
      <c r="E698" s="975">
        <v>41111</v>
      </c>
      <c r="J698" s="841"/>
    </row>
    <row r="699" spans="1:10">
      <c r="A699" s="935" t="s">
        <v>1266</v>
      </c>
      <c r="B699" s="980" t="s">
        <v>6652</v>
      </c>
      <c r="C699" s="984">
        <v>0.69</v>
      </c>
      <c r="D699" s="976" t="s">
        <v>3469</v>
      </c>
      <c r="E699" s="975">
        <v>41111</v>
      </c>
      <c r="J699" s="841"/>
    </row>
    <row r="700" spans="1:10">
      <c r="A700" s="935" t="s">
        <v>2191</v>
      </c>
      <c r="B700" s="5" t="s">
        <v>6802</v>
      </c>
      <c r="C700" s="984">
        <v>0.1</v>
      </c>
      <c r="D700" s="976" t="s">
        <v>3476</v>
      </c>
      <c r="E700" s="975">
        <v>41111</v>
      </c>
      <c r="J700" s="841"/>
    </row>
    <row r="701" spans="1:10">
      <c r="A701" s="935" t="s">
        <v>2191</v>
      </c>
      <c r="B701" s="979" t="s">
        <v>6663</v>
      </c>
      <c r="C701" s="984">
        <v>0.9</v>
      </c>
      <c r="D701" s="976" t="s">
        <v>3474</v>
      </c>
      <c r="E701" s="975">
        <v>41111</v>
      </c>
      <c r="J701" s="841"/>
    </row>
    <row r="702" spans="1:10">
      <c r="A702" s="935" t="s">
        <v>2188</v>
      </c>
      <c r="B702" s="5" t="s">
        <v>6679</v>
      </c>
      <c r="C702" s="984">
        <v>5.01</v>
      </c>
      <c r="D702" s="976" t="s">
        <v>3464</v>
      </c>
      <c r="E702" s="975">
        <v>41111</v>
      </c>
      <c r="J702" s="841"/>
    </row>
    <row r="703" spans="1:10">
      <c r="A703" s="935" t="s">
        <v>2188</v>
      </c>
      <c r="B703" s="979" t="s">
        <v>6659</v>
      </c>
      <c r="C703" s="984">
        <v>6.51</v>
      </c>
      <c r="D703" s="976" t="s">
        <v>3465</v>
      </c>
      <c r="E703" s="975">
        <v>41111</v>
      </c>
      <c r="J703" s="841"/>
    </row>
    <row r="704" spans="1:10">
      <c r="A704" s="978" t="s">
        <v>2194</v>
      </c>
      <c r="B704" s="5" t="s">
        <v>6799</v>
      </c>
      <c r="C704" s="984">
        <v>0.36</v>
      </c>
      <c r="D704" s="976" t="s">
        <v>3475</v>
      </c>
      <c r="E704" s="975">
        <v>41111</v>
      </c>
      <c r="J704" s="841"/>
    </row>
    <row r="705" spans="1:10">
      <c r="A705" s="978" t="s">
        <v>2180</v>
      </c>
      <c r="B705" s="979" t="s">
        <v>6644</v>
      </c>
      <c r="C705" s="984">
        <v>1.55</v>
      </c>
      <c r="D705" s="976" t="s">
        <v>3482</v>
      </c>
      <c r="E705" s="975">
        <v>41111</v>
      </c>
      <c r="J705" s="841"/>
    </row>
    <row r="706" spans="1:10">
      <c r="A706" s="935" t="s">
        <v>1266</v>
      </c>
      <c r="B706" s="979" t="s">
        <v>6783</v>
      </c>
      <c r="C706" s="984">
        <v>0.06</v>
      </c>
      <c r="D706" s="976" t="s">
        <v>3471</v>
      </c>
      <c r="E706" s="975">
        <v>41112</v>
      </c>
      <c r="J706" s="841"/>
    </row>
    <row r="707" spans="1:10">
      <c r="A707" s="978" t="s">
        <v>5673</v>
      </c>
      <c r="B707" s="976" t="s">
        <v>6803</v>
      </c>
      <c r="C707" s="984">
        <v>0.64</v>
      </c>
      <c r="D707" s="976" t="s">
        <v>3487</v>
      </c>
      <c r="E707" s="975">
        <v>41112</v>
      </c>
      <c r="J707" s="841"/>
    </row>
    <row r="708" spans="1:10">
      <c r="A708" s="935" t="s">
        <v>2188</v>
      </c>
      <c r="B708" s="979" t="s">
        <v>6659</v>
      </c>
      <c r="C708" s="984">
        <v>17.260000000000002</v>
      </c>
      <c r="D708" s="976" t="s">
        <v>3466</v>
      </c>
      <c r="E708" s="975">
        <v>41112</v>
      </c>
      <c r="J708" s="841"/>
    </row>
    <row r="709" spans="1:10">
      <c r="A709" s="935" t="s">
        <v>2202</v>
      </c>
      <c r="B709" s="5" t="s">
        <v>6692</v>
      </c>
      <c r="C709" s="984">
        <v>0.09</v>
      </c>
      <c r="D709" s="976" t="s">
        <v>3485</v>
      </c>
      <c r="E709" s="975">
        <v>41112</v>
      </c>
      <c r="J709" s="841"/>
    </row>
    <row r="710" spans="1:10">
      <c r="A710" s="978" t="s">
        <v>2180</v>
      </c>
      <c r="B710" s="979" t="s">
        <v>6644</v>
      </c>
      <c r="C710" s="984">
        <v>0.04</v>
      </c>
      <c r="D710" s="976" t="s">
        <v>3273</v>
      </c>
      <c r="E710" s="975">
        <v>41112</v>
      </c>
      <c r="J710" s="841"/>
    </row>
    <row r="711" spans="1:10">
      <c r="A711" s="935" t="s">
        <v>2181</v>
      </c>
      <c r="B711" s="979" t="s">
        <v>6677</v>
      </c>
      <c r="C711" s="984">
        <v>0.41</v>
      </c>
      <c r="D711" s="976" t="s">
        <v>3511</v>
      </c>
      <c r="E711" s="975">
        <v>41113</v>
      </c>
      <c r="J711" s="841"/>
    </row>
    <row r="712" spans="1:10">
      <c r="A712" s="935" t="s">
        <v>2181</v>
      </c>
      <c r="B712" s="979" t="s">
        <v>6677</v>
      </c>
      <c r="C712" s="984">
        <v>0.24</v>
      </c>
      <c r="D712" s="976" t="s">
        <v>3512</v>
      </c>
      <c r="E712" s="975">
        <v>41113</v>
      </c>
      <c r="J712" s="841"/>
    </row>
    <row r="713" spans="1:10">
      <c r="A713" s="978" t="s">
        <v>2181</v>
      </c>
      <c r="B713" s="48" t="s">
        <v>6772</v>
      </c>
      <c r="C713" s="984">
        <v>1.34</v>
      </c>
      <c r="D713" s="976" t="s">
        <v>3273</v>
      </c>
      <c r="E713" s="975">
        <v>41113</v>
      </c>
      <c r="J713" s="841"/>
    </row>
    <row r="714" spans="1:10">
      <c r="A714" s="935" t="s">
        <v>2183</v>
      </c>
      <c r="B714" s="48" t="s">
        <v>416</v>
      </c>
      <c r="C714" s="984">
        <v>2.48</v>
      </c>
      <c r="D714" s="976" t="s">
        <v>3489</v>
      </c>
      <c r="E714" s="975">
        <v>41113</v>
      </c>
      <c r="J714" s="841"/>
    </row>
    <row r="715" spans="1:10">
      <c r="A715" s="935" t="s">
        <v>1266</v>
      </c>
      <c r="B715" s="5" t="s">
        <v>6681</v>
      </c>
      <c r="C715" s="984">
        <v>0.43</v>
      </c>
      <c r="D715" s="976" t="s">
        <v>3509</v>
      </c>
      <c r="E715" s="975">
        <v>41113</v>
      </c>
      <c r="J715" s="841"/>
    </row>
    <row r="716" spans="1:10">
      <c r="A716" s="935" t="s">
        <v>1266</v>
      </c>
      <c r="B716" s="48" t="s">
        <v>6650</v>
      </c>
      <c r="C716" s="984">
        <v>0.33</v>
      </c>
      <c r="D716" s="976" t="s">
        <v>3273</v>
      </c>
      <c r="E716" s="975">
        <v>41113</v>
      </c>
      <c r="J716" s="841"/>
    </row>
    <row r="717" spans="1:10">
      <c r="A717" s="935" t="s">
        <v>1266</v>
      </c>
      <c r="B717" s="980" t="s">
        <v>6652</v>
      </c>
      <c r="C717" s="984">
        <v>0.08</v>
      </c>
      <c r="D717" s="976" t="s">
        <v>3493</v>
      </c>
      <c r="E717" s="975">
        <v>41113</v>
      </c>
      <c r="J717" s="841"/>
    </row>
    <row r="718" spans="1:10">
      <c r="A718" s="935" t="s">
        <v>1266</v>
      </c>
      <c r="B718" s="48" t="s">
        <v>6658</v>
      </c>
      <c r="C718" s="984">
        <v>0.44</v>
      </c>
      <c r="D718" s="976" t="s">
        <v>3477</v>
      </c>
      <c r="E718" s="975">
        <v>41113</v>
      </c>
      <c r="J718" s="841"/>
    </row>
    <row r="719" spans="1:10">
      <c r="A719" s="935" t="s">
        <v>6804</v>
      </c>
      <c r="B719" s="979" t="s">
        <v>6805</v>
      </c>
      <c r="C719" s="984">
        <v>0.69</v>
      </c>
      <c r="D719" s="976" t="s">
        <v>3511</v>
      </c>
      <c r="E719" s="975">
        <v>41113</v>
      </c>
      <c r="J719" s="841"/>
    </row>
    <row r="720" spans="1:10">
      <c r="A720" s="978" t="s">
        <v>2193</v>
      </c>
      <c r="B720" s="979" t="s">
        <v>6806</v>
      </c>
      <c r="C720" s="984">
        <v>0.13</v>
      </c>
      <c r="D720" s="976" t="s">
        <v>3479</v>
      </c>
      <c r="E720" s="975">
        <v>41113</v>
      </c>
      <c r="J720" s="841"/>
    </row>
    <row r="721" spans="1:10">
      <c r="A721" s="935" t="s">
        <v>2213</v>
      </c>
      <c r="B721" s="979" t="s">
        <v>6789</v>
      </c>
      <c r="C721" s="984">
        <v>2.06</v>
      </c>
      <c r="D721" s="976" t="s">
        <v>3478</v>
      </c>
      <c r="E721" s="975">
        <v>41113</v>
      </c>
      <c r="J721" s="841"/>
    </row>
    <row r="722" spans="1:10">
      <c r="A722" s="935" t="s">
        <v>2183</v>
      </c>
      <c r="B722" s="48" t="s">
        <v>416</v>
      </c>
      <c r="C722" s="984">
        <v>6.44</v>
      </c>
      <c r="D722" s="976" t="s">
        <v>3516</v>
      </c>
      <c r="E722" s="975">
        <v>41114</v>
      </c>
      <c r="J722" s="841"/>
    </row>
    <row r="723" spans="1:10">
      <c r="A723" s="935" t="s">
        <v>2177</v>
      </c>
      <c r="B723" s="976" t="s">
        <v>6807</v>
      </c>
      <c r="C723" s="984">
        <v>0.79</v>
      </c>
      <c r="D723" s="976" t="s">
        <v>3517</v>
      </c>
      <c r="E723" s="975">
        <v>41114</v>
      </c>
      <c r="J723" s="841"/>
    </row>
    <row r="724" spans="1:10">
      <c r="A724" s="935" t="s">
        <v>1266</v>
      </c>
      <c r="B724" s="977" t="s">
        <v>6764</v>
      </c>
      <c r="C724" s="984">
        <v>0.8</v>
      </c>
      <c r="D724" s="976" t="s">
        <v>3522</v>
      </c>
      <c r="E724" s="975">
        <v>41114</v>
      </c>
      <c r="J724" s="841"/>
    </row>
    <row r="725" spans="1:10">
      <c r="A725" s="935" t="s">
        <v>1266</v>
      </c>
      <c r="B725" s="979" t="s">
        <v>6781</v>
      </c>
      <c r="C725" s="984">
        <v>2.52</v>
      </c>
      <c r="D725" s="976" t="s">
        <v>3521</v>
      </c>
      <c r="E725" s="975">
        <v>41114</v>
      </c>
      <c r="J725" s="841"/>
    </row>
    <row r="726" spans="1:10">
      <c r="A726" s="935" t="s">
        <v>1266</v>
      </c>
      <c r="B726" s="980" t="s">
        <v>6652</v>
      </c>
      <c r="C726" s="984">
        <v>1.2</v>
      </c>
      <c r="D726" s="976" t="s">
        <v>3518</v>
      </c>
      <c r="E726" s="975">
        <v>41114</v>
      </c>
      <c r="J726" s="841"/>
    </row>
    <row r="727" spans="1:10">
      <c r="A727" s="935" t="s">
        <v>1266</v>
      </c>
      <c r="B727" s="980" t="s">
        <v>6652</v>
      </c>
      <c r="C727" s="984"/>
      <c r="D727" s="976" t="s">
        <v>3520</v>
      </c>
      <c r="E727" s="975">
        <v>41114</v>
      </c>
      <c r="J727" s="841"/>
    </row>
    <row r="728" spans="1:10">
      <c r="A728" s="935" t="s">
        <v>1266</v>
      </c>
      <c r="B728" s="979" t="s">
        <v>6657</v>
      </c>
      <c r="C728" s="984">
        <v>0.02</v>
      </c>
      <c r="D728" s="976" t="s">
        <v>3523</v>
      </c>
      <c r="E728" s="975">
        <v>41114</v>
      </c>
      <c r="J728" s="841"/>
    </row>
    <row r="729" spans="1:10">
      <c r="A729" s="935" t="s">
        <v>1266</v>
      </c>
      <c r="B729" s="979" t="s">
        <v>6783</v>
      </c>
      <c r="C729" s="984">
        <v>3.51</v>
      </c>
      <c r="D729" s="976" t="s">
        <v>3519</v>
      </c>
      <c r="E729" s="975">
        <v>41114</v>
      </c>
      <c r="J729" s="841"/>
    </row>
    <row r="730" spans="1:10">
      <c r="A730" s="935" t="s">
        <v>1266</v>
      </c>
      <c r="B730" s="48" t="s">
        <v>6674</v>
      </c>
      <c r="C730" s="984">
        <v>0.39</v>
      </c>
      <c r="D730" s="976" t="s">
        <v>3471</v>
      </c>
      <c r="E730" s="975">
        <v>41114</v>
      </c>
      <c r="J730" s="841"/>
    </row>
    <row r="731" spans="1:10">
      <c r="A731" s="935" t="s">
        <v>2191</v>
      </c>
      <c r="B731" s="979" t="s">
        <v>6667</v>
      </c>
      <c r="C731" s="984">
        <v>6.32</v>
      </c>
      <c r="D731" s="976" t="s">
        <v>3488</v>
      </c>
      <c r="E731" s="975">
        <v>41114</v>
      </c>
      <c r="J731" s="841"/>
    </row>
    <row r="732" spans="1:10">
      <c r="A732" s="935" t="s">
        <v>2191</v>
      </c>
      <c r="B732" s="979" t="s">
        <v>6663</v>
      </c>
      <c r="C732" s="984">
        <v>0.17</v>
      </c>
      <c r="D732" s="976" t="s">
        <v>3490</v>
      </c>
      <c r="E732" s="975">
        <v>41114</v>
      </c>
      <c r="J732" s="841"/>
    </row>
    <row r="733" spans="1:10">
      <c r="A733" s="935" t="s">
        <v>2191</v>
      </c>
      <c r="B733" s="979" t="s">
        <v>6663</v>
      </c>
      <c r="C733" s="984">
        <v>0.88</v>
      </c>
      <c r="D733" s="976" t="s">
        <v>3491</v>
      </c>
      <c r="E733" s="975">
        <v>41114</v>
      </c>
      <c r="J733" s="841"/>
    </row>
    <row r="734" spans="1:10">
      <c r="A734" s="935" t="s">
        <v>2188</v>
      </c>
      <c r="B734" s="5" t="s">
        <v>6679</v>
      </c>
      <c r="C734" s="984">
        <v>4.4800000000000004</v>
      </c>
      <c r="D734" s="976" t="s">
        <v>3492</v>
      </c>
      <c r="E734" s="975">
        <v>41114</v>
      </c>
      <c r="J734" s="841"/>
    </row>
    <row r="735" spans="1:10">
      <c r="A735" s="935" t="s">
        <v>2188</v>
      </c>
      <c r="B735" s="979" t="s">
        <v>6659</v>
      </c>
      <c r="C735" s="984">
        <v>0.46</v>
      </c>
      <c r="D735" s="976" t="s">
        <v>3510</v>
      </c>
      <c r="E735" s="975">
        <v>41114</v>
      </c>
      <c r="J735" s="841"/>
    </row>
    <row r="736" spans="1:10">
      <c r="A736" s="935" t="s">
        <v>2188</v>
      </c>
      <c r="B736" s="979" t="s">
        <v>6659</v>
      </c>
      <c r="C736" s="984">
        <v>0.86</v>
      </c>
      <c r="D736" s="976" t="s">
        <v>3514</v>
      </c>
      <c r="E736" s="975">
        <v>41114</v>
      </c>
      <c r="J736" s="841"/>
    </row>
    <row r="737" spans="1:10">
      <c r="A737" s="978" t="s">
        <v>2180</v>
      </c>
      <c r="B737" s="979" t="s">
        <v>6644</v>
      </c>
      <c r="C737" s="984">
        <v>0.77</v>
      </c>
      <c r="D737" s="976" t="s">
        <v>3467</v>
      </c>
      <c r="E737" s="975">
        <v>41114</v>
      </c>
      <c r="J737" s="841"/>
    </row>
    <row r="738" spans="1:10">
      <c r="A738" s="978" t="s">
        <v>2180</v>
      </c>
      <c r="B738" s="979" t="s">
        <v>6644</v>
      </c>
      <c r="C738" s="984">
        <v>0.06</v>
      </c>
      <c r="D738" s="976" t="s">
        <v>3512</v>
      </c>
      <c r="E738" s="975">
        <v>41114</v>
      </c>
      <c r="J738" s="841"/>
    </row>
    <row r="739" spans="1:10">
      <c r="A739" s="978" t="s">
        <v>2180</v>
      </c>
      <c r="B739" s="979" t="s">
        <v>6644</v>
      </c>
      <c r="C739" s="984">
        <v>0.28999999999999998</v>
      </c>
      <c r="D739" s="976" t="s">
        <v>3498</v>
      </c>
      <c r="E739" s="975">
        <v>41114</v>
      </c>
      <c r="J739" s="841"/>
    </row>
    <row r="740" spans="1:10">
      <c r="A740" s="935" t="s">
        <v>2181</v>
      </c>
      <c r="B740" s="979" t="s">
        <v>6677</v>
      </c>
      <c r="C740" s="984">
        <v>7.4</v>
      </c>
      <c r="D740" s="976" t="s">
        <v>3507</v>
      </c>
      <c r="E740" s="975">
        <v>41115</v>
      </c>
      <c r="J740" s="841"/>
    </row>
    <row r="741" spans="1:10">
      <c r="A741" s="935" t="s">
        <v>2190</v>
      </c>
      <c r="B741" s="5" t="s">
        <v>6660</v>
      </c>
      <c r="C741" s="984">
        <v>1.92</v>
      </c>
      <c r="D741" s="976" t="s">
        <v>3495</v>
      </c>
      <c r="E741" s="975">
        <v>41115</v>
      </c>
      <c r="J741" s="841"/>
    </row>
    <row r="742" spans="1:10">
      <c r="A742" s="935" t="s">
        <v>2183</v>
      </c>
      <c r="B742" s="48" t="s">
        <v>416</v>
      </c>
      <c r="C742" s="984">
        <v>1.58</v>
      </c>
      <c r="D742" s="976" t="s">
        <v>3508</v>
      </c>
      <c r="E742" s="975">
        <v>41115</v>
      </c>
      <c r="J742" s="841"/>
    </row>
    <row r="743" spans="1:10">
      <c r="A743" s="935" t="s">
        <v>1266</v>
      </c>
      <c r="B743" s="5" t="s">
        <v>6681</v>
      </c>
      <c r="C743" s="984">
        <v>2.79</v>
      </c>
      <c r="D743" s="976" t="s">
        <v>3500</v>
      </c>
      <c r="E743" s="975">
        <v>41115</v>
      </c>
      <c r="J743" s="841"/>
    </row>
    <row r="744" spans="1:10">
      <c r="A744" s="935" t="s">
        <v>1266</v>
      </c>
      <c r="B744" s="979" t="s">
        <v>6695</v>
      </c>
      <c r="C744" s="984">
        <v>2.61</v>
      </c>
      <c r="D744" s="976" t="s">
        <v>3494</v>
      </c>
      <c r="E744" s="975">
        <v>41115</v>
      </c>
      <c r="J744" s="841"/>
    </row>
    <row r="745" spans="1:10">
      <c r="A745" s="935" t="s">
        <v>1266</v>
      </c>
      <c r="B745" s="979" t="s">
        <v>6781</v>
      </c>
      <c r="C745" s="984">
        <v>0.74</v>
      </c>
      <c r="D745" s="976" t="s">
        <v>3505</v>
      </c>
      <c r="E745" s="975">
        <v>41115</v>
      </c>
      <c r="J745" s="841"/>
    </row>
    <row r="746" spans="1:10">
      <c r="A746" s="935" t="s">
        <v>1266</v>
      </c>
      <c r="B746" s="979" t="s">
        <v>6657</v>
      </c>
      <c r="C746" s="984">
        <v>0.22</v>
      </c>
      <c r="D746" s="976" t="s">
        <v>3496</v>
      </c>
      <c r="E746" s="975">
        <v>41115</v>
      </c>
      <c r="J746" s="841"/>
    </row>
    <row r="747" spans="1:10">
      <c r="A747" s="935" t="s">
        <v>1266</v>
      </c>
      <c r="B747" s="48" t="s">
        <v>6658</v>
      </c>
      <c r="C747" s="984">
        <v>0.43</v>
      </c>
      <c r="D747" s="976" t="s">
        <v>3501</v>
      </c>
      <c r="E747" s="975">
        <v>41115</v>
      </c>
      <c r="J747" s="841"/>
    </row>
    <row r="748" spans="1:10">
      <c r="A748" s="935" t="s">
        <v>2191</v>
      </c>
      <c r="B748" s="979" t="s">
        <v>6667</v>
      </c>
      <c r="C748" s="984">
        <v>7.41</v>
      </c>
      <c r="D748" s="976" t="s">
        <v>3508</v>
      </c>
      <c r="E748" s="975">
        <v>41115</v>
      </c>
      <c r="J748" s="841"/>
    </row>
    <row r="749" spans="1:10">
      <c r="A749" s="935" t="s">
        <v>2191</v>
      </c>
      <c r="B749" s="979" t="s">
        <v>6663</v>
      </c>
      <c r="C749" s="984">
        <v>0.4</v>
      </c>
      <c r="D749" s="976" t="s">
        <v>3470</v>
      </c>
      <c r="E749" s="975">
        <v>41115</v>
      </c>
      <c r="J749" s="841"/>
    </row>
    <row r="750" spans="1:10">
      <c r="A750" s="935" t="s">
        <v>2191</v>
      </c>
      <c r="B750" s="979" t="s">
        <v>6663</v>
      </c>
      <c r="C750" s="984">
        <v>2.23</v>
      </c>
      <c r="D750" s="976" t="s">
        <v>3504</v>
      </c>
      <c r="E750" s="975">
        <v>41115</v>
      </c>
      <c r="J750" s="841"/>
    </row>
    <row r="751" spans="1:10">
      <c r="A751" s="935" t="s">
        <v>2191</v>
      </c>
      <c r="B751" s="979" t="s">
        <v>6663</v>
      </c>
      <c r="C751" s="984">
        <v>0.68</v>
      </c>
      <c r="D751" s="976" t="s">
        <v>3506</v>
      </c>
      <c r="E751" s="975">
        <v>41115</v>
      </c>
      <c r="J751" s="841"/>
    </row>
    <row r="752" spans="1:10">
      <c r="A752" s="935" t="s">
        <v>2188</v>
      </c>
      <c r="B752" s="5" t="s">
        <v>6679</v>
      </c>
      <c r="C752" s="984">
        <v>5</v>
      </c>
      <c r="D752" s="976" t="s">
        <v>3499</v>
      </c>
      <c r="E752" s="975">
        <v>41115</v>
      </c>
      <c r="J752" s="841"/>
    </row>
    <row r="753" spans="1:10">
      <c r="A753" s="935" t="s">
        <v>2188</v>
      </c>
      <c r="B753" s="979" t="s">
        <v>6659</v>
      </c>
      <c r="C753" s="984">
        <v>5.05</v>
      </c>
      <c r="D753" s="976" t="s">
        <v>3502</v>
      </c>
      <c r="E753" s="975">
        <v>41115</v>
      </c>
      <c r="J753" s="841"/>
    </row>
    <row r="754" spans="1:10">
      <c r="A754" s="935" t="s">
        <v>2188</v>
      </c>
      <c r="B754" s="979" t="s">
        <v>6659</v>
      </c>
      <c r="C754" s="984">
        <v>11.26</v>
      </c>
      <c r="D754" s="976" t="s">
        <v>3503</v>
      </c>
      <c r="E754" s="975">
        <v>41115</v>
      </c>
      <c r="J754" s="841"/>
    </row>
    <row r="755" spans="1:10">
      <c r="A755" s="935" t="s">
        <v>2188</v>
      </c>
      <c r="B755" s="979" t="s">
        <v>6785</v>
      </c>
      <c r="C755" s="984">
        <v>1.63</v>
      </c>
      <c r="D755" s="976" t="s">
        <v>3497</v>
      </c>
      <c r="E755" s="975">
        <v>41115</v>
      </c>
      <c r="J755" s="841"/>
    </row>
    <row r="756" spans="1:10">
      <c r="A756" s="935" t="s">
        <v>2202</v>
      </c>
      <c r="B756" s="5" t="s">
        <v>6692</v>
      </c>
      <c r="C756" s="984">
        <v>0.59</v>
      </c>
      <c r="D756" s="976" t="s">
        <v>3468</v>
      </c>
      <c r="E756" s="975">
        <v>41115</v>
      </c>
      <c r="J756" s="841"/>
    </row>
    <row r="757" spans="1:10">
      <c r="A757" s="978" t="s">
        <v>2180</v>
      </c>
      <c r="B757" s="979" t="s">
        <v>6644</v>
      </c>
      <c r="C757" s="984">
        <v>0.78</v>
      </c>
      <c r="D757" s="976" t="s">
        <v>3513</v>
      </c>
      <c r="E757" s="975">
        <v>41115</v>
      </c>
      <c r="J757" s="841"/>
    </row>
    <row r="758" spans="1:10">
      <c r="A758" s="935" t="s">
        <v>2181</v>
      </c>
      <c r="B758" s="979" t="s">
        <v>6677</v>
      </c>
      <c r="C758" s="984">
        <v>2.94</v>
      </c>
      <c r="D758" s="976" t="s">
        <v>3531</v>
      </c>
      <c r="E758" s="975">
        <v>41116</v>
      </c>
      <c r="J758" s="841"/>
    </row>
    <row r="759" spans="1:10">
      <c r="A759" s="935" t="s">
        <v>2190</v>
      </c>
      <c r="B759" s="5" t="s">
        <v>6660</v>
      </c>
      <c r="C759" s="984">
        <v>2.36</v>
      </c>
      <c r="D759" s="976" t="s">
        <v>3527</v>
      </c>
      <c r="E759" s="975">
        <v>41116</v>
      </c>
      <c r="J759" s="841"/>
    </row>
    <row r="760" spans="1:10">
      <c r="A760" s="935" t="s">
        <v>2190</v>
      </c>
      <c r="B760" s="5" t="s">
        <v>6660</v>
      </c>
      <c r="C760" s="984">
        <v>1.0740000000000001</v>
      </c>
      <c r="D760" s="976" t="s">
        <v>3530</v>
      </c>
      <c r="E760" s="975">
        <v>41116</v>
      </c>
      <c r="J760" s="841"/>
    </row>
    <row r="761" spans="1:10">
      <c r="A761" s="935" t="s">
        <v>2183</v>
      </c>
      <c r="B761" s="48" t="s">
        <v>416</v>
      </c>
      <c r="C761" s="984">
        <v>4.5</v>
      </c>
      <c r="D761" s="976" t="s">
        <v>3529</v>
      </c>
      <c r="E761" s="975">
        <v>41116</v>
      </c>
      <c r="J761" s="841"/>
    </row>
    <row r="762" spans="1:10">
      <c r="A762" s="935" t="s">
        <v>2177</v>
      </c>
      <c r="B762" s="979" t="s">
        <v>6776</v>
      </c>
      <c r="C762" s="984">
        <v>0.16</v>
      </c>
      <c r="D762" s="976" t="s">
        <v>3532</v>
      </c>
      <c r="E762" s="975">
        <v>41116</v>
      </c>
      <c r="J762" s="841"/>
    </row>
    <row r="763" spans="1:10">
      <c r="A763" s="935" t="s">
        <v>1266</v>
      </c>
      <c r="B763" s="979" t="s">
        <v>6665</v>
      </c>
      <c r="C763" s="984">
        <v>1.1120000000000001</v>
      </c>
      <c r="D763" s="976" t="s">
        <v>3526</v>
      </c>
      <c r="E763" s="975">
        <v>41116</v>
      </c>
      <c r="J763" s="841"/>
    </row>
    <row r="764" spans="1:10">
      <c r="A764" s="935" t="s">
        <v>1266</v>
      </c>
      <c r="B764" s="979" t="s">
        <v>6657</v>
      </c>
      <c r="C764" s="984">
        <v>0.18</v>
      </c>
      <c r="D764" s="976" t="s">
        <v>3528</v>
      </c>
      <c r="E764" s="975">
        <v>41116</v>
      </c>
      <c r="J764" s="841"/>
    </row>
    <row r="765" spans="1:10">
      <c r="A765" s="935" t="s">
        <v>2188</v>
      </c>
      <c r="B765" s="5" t="s">
        <v>6679</v>
      </c>
      <c r="C765" s="984">
        <v>3.14</v>
      </c>
      <c r="D765" s="976" t="s">
        <v>3515</v>
      </c>
      <c r="E765" s="975">
        <v>41116</v>
      </c>
      <c r="J765" s="841"/>
    </row>
    <row r="766" spans="1:10">
      <c r="A766" s="935" t="s">
        <v>2188</v>
      </c>
      <c r="B766" s="5" t="s">
        <v>6679</v>
      </c>
      <c r="C766" s="984">
        <v>9.3800000000000008</v>
      </c>
      <c r="D766" s="976" t="s">
        <v>3524</v>
      </c>
      <c r="E766" s="975">
        <v>41116</v>
      </c>
      <c r="J766" s="841"/>
    </row>
    <row r="767" spans="1:10">
      <c r="A767" s="935" t="s">
        <v>2188</v>
      </c>
      <c r="B767" s="5" t="s">
        <v>6679</v>
      </c>
      <c r="C767" s="984"/>
      <c r="D767" s="976" t="s">
        <v>3525</v>
      </c>
      <c r="E767" s="975">
        <v>41116</v>
      </c>
      <c r="J767" s="841"/>
    </row>
    <row r="768" spans="1:10">
      <c r="A768" s="978" t="s">
        <v>6732</v>
      </c>
      <c r="B768" s="979" t="s">
        <v>6798</v>
      </c>
      <c r="C768" s="984">
        <v>0.125</v>
      </c>
      <c r="D768" s="976" t="s">
        <v>3273</v>
      </c>
      <c r="E768" s="975">
        <v>41116</v>
      </c>
      <c r="J768" s="841"/>
    </row>
    <row r="769" spans="1:10">
      <c r="A769" s="935" t="s">
        <v>2181</v>
      </c>
      <c r="B769" s="979" t="s">
        <v>6677</v>
      </c>
      <c r="C769" s="984">
        <v>6.94</v>
      </c>
      <c r="D769" s="976" t="s">
        <v>3610</v>
      </c>
      <c r="E769" s="975">
        <v>41117</v>
      </c>
      <c r="J769" s="841"/>
    </row>
    <row r="770" spans="1:10">
      <c r="A770" s="978" t="s">
        <v>2194</v>
      </c>
      <c r="B770" s="5" t="s">
        <v>6808</v>
      </c>
      <c r="C770" s="984">
        <v>2.0640000000000001</v>
      </c>
      <c r="D770" s="976" t="s">
        <v>3533</v>
      </c>
      <c r="E770" s="975">
        <v>41117</v>
      </c>
      <c r="F770" s="806"/>
      <c r="J770" s="841"/>
    </row>
    <row r="771" spans="1:10">
      <c r="A771" s="978" t="s">
        <v>2180</v>
      </c>
      <c r="B771" s="979" t="s">
        <v>6644</v>
      </c>
      <c r="C771" s="984">
        <v>0.34</v>
      </c>
      <c r="D771" s="976" t="s">
        <v>3609</v>
      </c>
      <c r="E771" s="975">
        <v>41117</v>
      </c>
      <c r="F771" s="839"/>
      <c r="J771" s="841"/>
    </row>
    <row r="772" spans="1:10">
      <c r="A772" s="935" t="s">
        <v>2181</v>
      </c>
      <c r="B772" s="979" t="s">
        <v>6677</v>
      </c>
      <c r="C772" s="974">
        <v>11.59</v>
      </c>
      <c r="D772" s="976" t="s">
        <v>3935</v>
      </c>
      <c r="E772" s="975">
        <v>41122</v>
      </c>
      <c r="J772" s="841"/>
    </row>
    <row r="773" spans="1:10">
      <c r="A773" s="935" t="s">
        <v>2190</v>
      </c>
      <c r="B773" s="5" t="s">
        <v>6660</v>
      </c>
      <c r="C773" s="974">
        <v>4.5999999999999996</v>
      </c>
      <c r="D773" s="976" t="s">
        <v>3953</v>
      </c>
      <c r="E773" s="975">
        <v>41122</v>
      </c>
      <c r="J773" s="841"/>
    </row>
    <row r="774" spans="1:10">
      <c r="A774" s="935" t="s">
        <v>2190</v>
      </c>
      <c r="B774" s="5" t="s">
        <v>6660</v>
      </c>
      <c r="C774" s="974">
        <v>1.28</v>
      </c>
      <c r="D774" s="976" t="s">
        <v>3956</v>
      </c>
      <c r="E774" s="975">
        <v>41122</v>
      </c>
      <c r="J774" s="841"/>
    </row>
    <row r="775" spans="1:10">
      <c r="A775" s="935" t="s">
        <v>2183</v>
      </c>
      <c r="B775" s="48" t="s">
        <v>416</v>
      </c>
      <c r="C775" s="974">
        <v>9.02</v>
      </c>
      <c r="D775" s="976" t="s">
        <v>3963</v>
      </c>
      <c r="E775" s="975">
        <v>41122</v>
      </c>
      <c r="J775" s="841"/>
    </row>
    <row r="776" spans="1:10">
      <c r="A776" s="935" t="s">
        <v>2192</v>
      </c>
      <c r="B776" s="5" t="s">
        <v>6809</v>
      </c>
      <c r="C776" s="974">
        <v>3.38</v>
      </c>
      <c r="D776" s="976" t="s">
        <v>3988</v>
      </c>
      <c r="E776" s="975">
        <v>41122</v>
      </c>
      <c r="J776" s="841"/>
    </row>
    <row r="777" spans="1:10">
      <c r="A777" s="935" t="s">
        <v>2177</v>
      </c>
      <c r="B777" s="979" t="s">
        <v>6776</v>
      </c>
      <c r="C777" s="974">
        <v>0.28000000000000003</v>
      </c>
      <c r="D777" s="976" t="s">
        <v>3996</v>
      </c>
      <c r="E777" s="975">
        <v>41122</v>
      </c>
      <c r="J777" s="841"/>
    </row>
    <row r="778" spans="1:10">
      <c r="A778" s="935" t="s">
        <v>1266</v>
      </c>
      <c r="B778" s="48" t="s">
        <v>6650</v>
      </c>
      <c r="C778" s="974">
        <v>0.1</v>
      </c>
      <c r="D778" s="976" t="s">
        <v>4007</v>
      </c>
      <c r="E778" s="975">
        <v>41122</v>
      </c>
      <c r="J778" s="841"/>
    </row>
    <row r="779" spans="1:10">
      <c r="A779" s="935" t="s">
        <v>1266</v>
      </c>
      <c r="B779" s="979" t="s">
        <v>6781</v>
      </c>
      <c r="C779" s="974">
        <v>0.1</v>
      </c>
      <c r="D779" s="976" t="s">
        <v>4025</v>
      </c>
      <c r="E779" s="975">
        <v>41122</v>
      </c>
      <c r="J779" s="841"/>
    </row>
    <row r="780" spans="1:10">
      <c r="A780" s="935" t="s">
        <v>1266</v>
      </c>
      <c r="B780" s="980" t="s">
        <v>6652</v>
      </c>
      <c r="C780" s="974">
        <v>1.1399999999999999</v>
      </c>
      <c r="D780" s="976" t="s">
        <v>4027</v>
      </c>
      <c r="E780" s="975">
        <v>41122</v>
      </c>
      <c r="J780" s="841"/>
    </row>
    <row r="781" spans="1:10">
      <c r="A781" s="935" t="s">
        <v>1266</v>
      </c>
      <c r="B781" s="980" t="s">
        <v>6652</v>
      </c>
      <c r="C781" s="974">
        <v>0.14000000000000001</v>
      </c>
      <c r="D781" s="976" t="s">
        <v>4030</v>
      </c>
      <c r="E781" s="975">
        <v>41122</v>
      </c>
      <c r="J781" s="841"/>
    </row>
    <row r="782" spans="1:10">
      <c r="A782" s="935" t="s">
        <v>1266</v>
      </c>
      <c r="B782" s="48" t="s">
        <v>6656</v>
      </c>
      <c r="C782" s="974">
        <v>0.34</v>
      </c>
      <c r="D782" s="976" t="s">
        <v>4033</v>
      </c>
      <c r="E782" s="975">
        <v>41122</v>
      </c>
      <c r="J782" s="841"/>
    </row>
    <row r="783" spans="1:10">
      <c r="A783" s="935" t="s">
        <v>1266</v>
      </c>
      <c r="B783" s="48" t="s">
        <v>6656</v>
      </c>
      <c r="C783" s="974">
        <v>0.08</v>
      </c>
      <c r="D783" s="976" t="s">
        <v>4032</v>
      </c>
      <c r="E783" s="975">
        <v>41122</v>
      </c>
      <c r="J783" s="841"/>
    </row>
    <row r="784" spans="1:10">
      <c r="A784" s="935" t="s">
        <v>1266</v>
      </c>
      <c r="B784" s="48" t="s">
        <v>6658</v>
      </c>
      <c r="C784" s="974">
        <v>1.5</v>
      </c>
      <c r="D784" s="976" t="s">
        <v>4050</v>
      </c>
      <c r="E784" s="975">
        <v>41122</v>
      </c>
      <c r="J784" s="841"/>
    </row>
    <row r="785" spans="1:10">
      <c r="A785" s="935" t="s">
        <v>1266</v>
      </c>
      <c r="B785" s="48" t="s">
        <v>6674</v>
      </c>
      <c r="C785" s="974">
        <v>1.06</v>
      </c>
      <c r="D785" s="976" t="s">
        <v>4059</v>
      </c>
      <c r="E785" s="975">
        <v>41122</v>
      </c>
      <c r="J785" s="841"/>
    </row>
    <row r="786" spans="1:10">
      <c r="A786" s="935" t="s">
        <v>2191</v>
      </c>
      <c r="B786" s="5" t="s">
        <v>6810</v>
      </c>
      <c r="C786" s="974">
        <v>1.36</v>
      </c>
      <c r="D786" s="976" t="s">
        <v>4078</v>
      </c>
      <c r="E786" s="975">
        <v>41122</v>
      </c>
      <c r="J786" s="841"/>
    </row>
    <row r="787" spans="1:10">
      <c r="A787" s="935" t="s">
        <v>2191</v>
      </c>
      <c r="B787" s="979" t="s">
        <v>6667</v>
      </c>
      <c r="C787" s="974">
        <v>14.38</v>
      </c>
      <c r="D787" s="976" t="s">
        <v>4081</v>
      </c>
      <c r="E787" s="975">
        <v>41122</v>
      </c>
      <c r="J787" s="841"/>
    </row>
    <row r="788" spans="1:10">
      <c r="A788" s="935" t="s">
        <v>2188</v>
      </c>
      <c r="B788" s="979" t="s">
        <v>6659</v>
      </c>
      <c r="C788" s="974">
        <v>1.96</v>
      </c>
      <c r="D788" s="976" t="s">
        <v>4101</v>
      </c>
      <c r="E788" s="975">
        <v>41122</v>
      </c>
    </row>
    <row r="789" spans="1:10">
      <c r="A789" s="935" t="s">
        <v>2188</v>
      </c>
      <c r="B789" s="5" t="s">
        <v>6688</v>
      </c>
      <c r="C789" s="974">
        <v>0.18</v>
      </c>
      <c r="D789" s="976" t="s">
        <v>4111</v>
      </c>
      <c r="E789" s="975">
        <v>41122</v>
      </c>
    </row>
    <row r="790" spans="1:10">
      <c r="A790" s="935" t="s">
        <v>2188</v>
      </c>
      <c r="B790" s="979" t="s">
        <v>6785</v>
      </c>
      <c r="C790" s="974">
        <v>0.30399999999999999</v>
      </c>
      <c r="D790" s="976" t="s">
        <v>4117</v>
      </c>
      <c r="E790" s="975">
        <v>41122</v>
      </c>
    </row>
    <row r="791" spans="1:10">
      <c r="A791" s="978" t="s">
        <v>2194</v>
      </c>
      <c r="B791" s="5" t="s">
        <v>6808</v>
      </c>
      <c r="C791" s="974">
        <v>4.24</v>
      </c>
      <c r="D791" s="976" t="s">
        <v>4125</v>
      </c>
      <c r="E791" s="975">
        <v>41122</v>
      </c>
    </row>
    <row r="792" spans="1:10">
      <c r="A792" s="978" t="s">
        <v>2180</v>
      </c>
      <c r="B792" s="979" t="s">
        <v>6644</v>
      </c>
      <c r="C792" s="974">
        <v>3.66</v>
      </c>
      <c r="D792" s="976" t="s">
        <v>4146</v>
      </c>
      <c r="E792" s="975">
        <v>41122</v>
      </c>
    </row>
    <row r="793" spans="1:10">
      <c r="A793" s="978" t="s">
        <v>2180</v>
      </c>
      <c r="B793" s="979" t="s">
        <v>6644</v>
      </c>
      <c r="C793" s="974">
        <v>1.52</v>
      </c>
      <c r="D793" s="976" t="s">
        <v>3467</v>
      </c>
      <c r="E793" s="975">
        <v>41122</v>
      </c>
    </row>
    <row r="794" spans="1:10">
      <c r="A794" s="978" t="s">
        <v>2180</v>
      </c>
      <c r="B794" s="979" t="s">
        <v>6644</v>
      </c>
      <c r="C794" s="974">
        <v>1.38</v>
      </c>
      <c r="D794" s="976" t="s">
        <v>4150</v>
      </c>
      <c r="E794" s="975">
        <v>41122</v>
      </c>
    </row>
    <row r="795" spans="1:10">
      <c r="A795" s="978" t="s">
        <v>2180</v>
      </c>
      <c r="B795" s="979" t="s">
        <v>6644</v>
      </c>
      <c r="C795" s="974">
        <v>0.97</v>
      </c>
      <c r="D795" s="976" t="s">
        <v>4153</v>
      </c>
      <c r="E795" s="975">
        <v>41122</v>
      </c>
    </row>
    <row r="796" spans="1:10">
      <c r="A796" s="978" t="s">
        <v>2180</v>
      </c>
      <c r="B796" s="979" t="s">
        <v>6644</v>
      </c>
      <c r="C796" s="974">
        <v>0.86</v>
      </c>
      <c r="D796" s="976" t="s">
        <v>4154</v>
      </c>
      <c r="E796" s="975">
        <v>41122</v>
      </c>
    </row>
    <row r="797" spans="1:10">
      <c r="A797" s="935" t="s">
        <v>2213</v>
      </c>
      <c r="B797" s="5" t="s">
        <v>4167</v>
      </c>
      <c r="C797" s="974">
        <v>0.72</v>
      </c>
      <c r="D797" s="976" t="s">
        <v>4168</v>
      </c>
      <c r="E797" s="975">
        <v>41122</v>
      </c>
    </row>
    <row r="798" spans="1:10">
      <c r="A798" s="935" t="s">
        <v>2181</v>
      </c>
      <c r="B798" s="979" t="s">
        <v>6677</v>
      </c>
      <c r="C798" s="974">
        <v>16.350000000000001</v>
      </c>
      <c r="D798" s="976" t="s">
        <v>3934</v>
      </c>
      <c r="E798" s="975">
        <v>41123</v>
      </c>
    </row>
    <row r="799" spans="1:10">
      <c r="A799" s="935" t="s">
        <v>1266</v>
      </c>
      <c r="B799" s="5" t="s">
        <v>6811</v>
      </c>
      <c r="C799" s="974">
        <v>2.62</v>
      </c>
      <c r="D799" s="976" t="s">
        <v>4057</v>
      </c>
      <c r="E799" s="975">
        <v>41123</v>
      </c>
    </row>
    <row r="800" spans="1:10">
      <c r="A800" s="978" t="s">
        <v>2180</v>
      </c>
      <c r="B800" s="979" t="s">
        <v>6644</v>
      </c>
      <c r="C800" s="974">
        <v>1.1399999999999999</v>
      </c>
      <c r="D800" s="976" t="s">
        <v>4151</v>
      </c>
      <c r="E800" s="975">
        <v>41123</v>
      </c>
    </row>
    <row r="801" spans="1:5">
      <c r="A801" s="935" t="s">
        <v>2181</v>
      </c>
      <c r="B801" s="979" t="s">
        <v>6677</v>
      </c>
      <c r="C801" s="974">
        <v>16.16</v>
      </c>
      <c r="D801" s="976" t="s">
        <v>3933</v>
      </c>
      <c r="E801" s="975">
        <v>41124</v>
      </c>
    </row>
    <row r="802" spans="1:5">
      <c r="A802" s="935" t="s">
        <v>6777</v>
      </c>
      <c r="B802" s="5" t="s">
        <v>6812</v>
      </c>
      <c r="C802" s="974">
        <v>0.3</v>
      </c>
      <c r="D802" s="976" t="s">
        <v>4065</v>
      </c>
      <c r="E802" s="975">
        <v>41124</v>
      </c>
    </row>
    <row r="803" spans="1:5">
      <c r="A803" s="935" t="s">
        <v>2178</v>
      </c>
      <c r="B803" s="976" t="s">
        <v>6641</v>
      </c>
      <c r="C803" s="974">
        <v>0.66</v>
      </c>
      <c r="D803" s="976" t="s">
        <v>4067</v>
      </c>
      <c r="E803" s="975">
        <v>41124</v>
      </c>
    </row>
    <row r="804" spans="1:5">
      <c r="A804" s="935" t="s">
        <v>2188</v>
      </c>
      <c r="B804" s="979" t="s">
        <v>6785</v>
      </c>
      <c r="C804" s="974">
        <v>0.82</v>
      </c>
      <c r="D804" s="976" t="s">
        <v>4116</v>
      </c>
      <c r="E804" s="975">
        <v>41124</v>
      </c>
    </row>
    <row r="805" spans="1:5">
      <c r="A805" s="978" t="s">
        <v>2194</v>
      </c>
      <c r="B805" s="979" t="s">
        <v>6744</v>
      </c>
      <c r="C805" s="974">
        <v>4.12</v>
      </c>
      <c r="D805" s="976" t="s">
        <v>4122</v>
      </c>
      <c r="E805" s="975">
        <v>41124</v>
      </c>
    </row>
    <row r="806" spans="1:5">
      <c r="A806" s="935" t="s">
        <v>6700</v>
      </c>
      <c r="B806" s="5" t="s">
        <v>6813</v>
      </c>
      <c r="C806" s="974">
        <v>0.44</v>
      </c>
      <c r="D806" s="976" t="s">
        <v>4125</v>
      </c>
      <c r="E806" s="975">
        <v>41124</v>
      </c>
    </row>
    <row r="807" spans="1:5">
      <c r="A807" s="935" t="s">
        <v>2181</v>
      </c>
      <c r="B807" s="979" t="s">
        <v>6677</v>
      </c>
      <c r="C807" s="974">
        <v>25.62</v>
      </c>
      <c r="D807" s="976" t="s">
        <v>3933</v>
      </c>
      <c r="E807" s="975">
        <v>41125</v>
      </c>
    </row>
    <row r="808" spans="1:5">
      <c r="A808" s="935" t="s">
        <v>2177</v>
      </c>
      <c r="B808" s="979" t="s">
        <v>6776</v>
      </c>
      <c r="C808" s="974">
        <v>0.02</v>
      </c>
      <c r="D808" s="976" t="s">
        <v>3998</v>
      </c>
      <c r="E808" s="975">
        <v>41125</v>
      </c>
    </row>
    <row r="809" spans="1:5">
      <c r="A809" s="935" t="s">
        <v>1266</v>
      </c>
      <c r="B809" s="979" t="s">
        <v>6781</v>
      </c>
      <c r="C809" s="974">
        <v>1.1599999999999999</v>
      </c>
      <c r="D809" s="976" t="s">
        <v>4022</v>
      </c>
      <c r="E809" s="975">
        <v>41125</v>
      </c>
    </row>
    <row r="810" spans="1:5">
      <c r="A810" s="935" t="s">
        <v>1269</v>
      </c>
      <c r="B810" s="5" t="s">
        <v>6722</v>
      </c>
      <c r="C810" s="974">
        <v>2.82</v>
      </c>
      <c r="D810" s="976" t="s">
        <v>4041</v>
      </c>
      <c r="E810" s="975">
        <v>41125</v>
      </c>
    </row>
    <row r="811" spans="1:5">
      <c r="A811" s="935" t="s">
        <v>2190</v>
      </c>
      <c r="B811" s="5" t="s">
        <v>6660</v>
      </c>
      <c r="C811" s="974">
        <v>2.96</v>
      </c>
      <c r="D811" s="976" t="s">
        <v>3954</v>
      </c>
      <c r="E811" s="975">
        <v>41127</v>
      </c>
    </row>
    <row r="812" spans="1:5">
      <c r="A812" s="935" t="s">
        <v>2190</v>
      </c>
      <c r="B812" s="5" t="s">
        <v>6660</v>
      </c>
      <c r="C812" s="974">
        <v>2.04</v>
      </c>
      <c r="D812" s="976" t="s">
        <v>3955</v>
      </c>
      <c r="E812" s="975">
        <v>41127</v>
      </c>
    </row>
    <row r="813" spans="1:5">
      <c r="A813" s="935" t="s">
        <v>2177</v>
      </c>
      <c r="B813" s="979" t="s">
        <v>6776</v>
      </c>
      <c r="C813" s="974">
        <v>0.06</v>
      </c>
      <c r="D813" s="976" t="s">
        <v>3997</v>
      </c>
      <c r="E813" s="975">
        <v>41127</v>
      </c>
    </row>
    <row r="814" spans="1:5">
      <c r="A814" s="935" t="s">
        <v>1266</v>
      </c>
      <c r="B814" s="979" t="s">
        <v>6781</v>
      </c>
      <c r="C814" s="974">
        <v>4.08</v>
      </c>
      <c r="D814" s="976" t="s">
        <v>4019</v>
      </c>
      <c r="E814" s="975">
        <v>41127</v>
      </c>
    </row>
    <row r="815" spans="1:5">
      <c r="A815" s="935" t="s">
        <v>1266</v>
      </c>
      <c r="B815" s="5" t="s">
        <v>6662</v>
      </c>
      <c r="C815" s="974">
        <v>1.92</v>
      </c>
      <c r="D815" s="976" t="s">
        <v>4044</v>
      </c>
      <c r="E815" s="975">
        <v>41127</v>
      </c>
    </row>
    <row r="816" spans="1:5">
      <c r="A816" s="935" t="s">
        <v>1266</v>
      </c>
      <c r="B816" s="48" t="s">
        <v>6658</v>
      </c>
      <c r="C816" s="974">
        <v>1.2</v>
      </c>
      <c r="D816" s="976" t="s">
        <v>4051</v>
      </c>
      <c r="E816" s="975">
        <v>41127</v>
      </c>
    </row>
    <row r="817" spans="1:5">
      <c r="A817" s="935" t="s">
        <v>2202</v>
      </c>
      <c r="B817" s="5" t="s">
        <v>6692</v>
      </c>
      <c r="C817" s="974">
        <v>0.72</v>
      </c>
      <c r="D817" s="976" t="s">
        <v>4134</v>
      </c>
      <c r="E817" s="975">
        <v>41127</v>
      </c>
    </row>
    <row r="818" spans="1:5">
      <c r="A818" s="935" t="s">
        <v>2181</v>
      </c>
      <c r="B818" s="979" t="s">
        <v>6677</v>
      </c>
      <c r="C818" s="974">
        <v>4.72</v>
      </c>
      <c r="D818" s="976" t="s">
        <v>3940</v>
      </c>
      <c r="E818" s="975">
        <v>41128</v>
      </c>
    </row>
    <row r="819" spans="1:5">
      <c r="A819" s="935" t="s">
        <v>2190</v>
      </c>
      <c r="B819" s="5" t="s">
        <v>6660</v>
      </c>
      <c r="C819" s="974">
        <v>0.98</v>
      </c>
      <c r="D819" s="976" t="s">
        <v>3958</v>
      </c>
      <c r="E819" s="975">
        <v>41128</v>
      </c>
    </row>
    <row r="820" spans="1:5">
      <c r="A820" s="935" t="s">
        <v>2183</v>
      </c>
      <c r="B820" s="48" t="s">
        <v>416</v>
      </c>
      <c r="C820" s="974">
        <v>8.4600000000000009</v>
      </c>
      <c r="D820" s="976" t="s">
        <v>3964</v>
      </c>
      <c r="E820" s="975">
        <v>41128</v>
      </c>
    </row>
    <row r="821" spans="1:5">
      <c r="A821" s="935" t="s">
        <v>2183</v>
      </c>
      <c r="B821" s="48" t="s">
        <v>416</v>
      </c>
      <c r="C821" s="974">
        <v>5.52</v>
      </c>
      <c r="D821" s="976" t="s">
        <v>3970</v>
      </c>
      <c r="E821" s="975">
        <v>41128</v>
      </c>
    </row>
    <row r="822" spans="1:5">
      <c r="A822" s="935" t="s">
        <v>1266</v>
      </c>
      <c r="B822" s="5" t="s">
        <v>6811</v>
      </c>
      <c r="C822" s="974">
        <v>6.72</v>
      </c>
      <c r="D822" s="976" t="s">
        <v>4055</v>
      </c>
      <c r="E822" s="975">
        <v>41128</v>
      </c>
    </row>
    <row r="823" spans="1:5">
      <c r="A823" s="935" t="s">
        <v>1269</v>
      </c>
      <c r="B823" s="5" t="s">
        <v>6722</v>
      </c>
      <c r="C823" s="974">
        <v>1.38</v>
      </c>
      <c r="D823" s="976" t="s">
        <v>4142</v>
      </c>
      <c r="E823" s="975">
        <v>41128</v>
      </c>
    </row>
    <row r="824" spans="1:5">
      <c r="A824" s="935" t="s">
        <v>2181</v>
      </c>
      <c r="B824" s="979" t="s">
        <v>6677</v>
      </c>
      <c r="C824" s="974">
        <v>10.54</v>
      </c>
      <c r="D824" s="976" t="s">
        <v>3937</v>
      </c>
      <c r="E824" s="975">
        <v>41129</v>
      </c>
    </row>
    <row r="825" spans="1:5">
      <c r="A825" s="935" t="s">
        <v>1266</v>
      </c>
      <c r="B825" s="48" t="s">
        <v>6650</v>
      </c>
      <c r="C825" s="974">
        <v>0.51</v>
      </c>
      <c r="D825" s="976" t="s">
        <v>4005</v>
      </c>
      <c r="E825" s="975">
        <v>41129</v>
      </c>
    </row>
    <row r="826" spans="1:5">
      <c r="A826" s="935" t="s">
        <v>1266</v>
      </c>
      <c r="B826" s="5" t="s">
        <v>6672</v>
      </c>
      <c r="C826" s="974">
        <v>7.44</v>
      </c>
      <c r="D826" s="976" t="s">
        <v>4010</v>
      </c>
      <c r="E826" s="975">
        <v>41129</v>
      </c>
    </row>
    <row r="827" spans="1:5">
      <c r="A827" s="935" t="s">
        <v>1266</v>
      </c>
      <c r="B827" s="977" t="s">
        <v>6764</v>
      </c>
      <c r="C827" s="974">
        <v>0.25</v>
      </c>
      <c r="D827" s="976" t="s">
        <v>4016</v>
      </c>
      <c r="E827" s="975">
        <v>41129</v>
      </c>
    </row>
    <row r="828" spans="1:5">
      <c r="A828" s="935" t="s">
        <v>1266</v>
      </c>
      <c r="B828" s="48" t="s">
        <v>6656</v>
      </c>
      <c r="C828" s="974">
        <v>0.47</v>
      </c>
      <c r="D828" s="976" t="s">
        <v>4016</v>
      </c>
      <c r="E828" s="975">
        <v>41129</v>
      </c>
    </row>
    <row r="829" spans="1:5">
      <c r="A829" s="935" t="s">
        <v>2188</v>
      </c>
      <c r="B829" s="979" t="s">
        <v>6659</v>
      </c>
      <c r="C829" s="974">
        <v>1.25</v>
      </c>
      <c r="D829" s="976" t="s">
        <v>4103</v>
      </c>
      <c r="E829" s="975">
        <v>41129</v>
      </c>
    </row>
    <row r="830" spans="1:5">
      <c r="A830" s="978" t="s">
        <v>2180</v>
      </c>
      <c r="B830" s="979" t="s">
        <v>6644</v>
      </c>
      <c r="C830" s="974">
        <v>0.23</v>
      </c>
      <c r="D830" s="976" t="s">
        <v>4156</v>
      </c>
      <c r="E830" s="975">
        <v>41129</v>
      </c>
    </row>
    <row r="831" spans="1:5">
      <c r="A831" s="978" t="s">
        <v>2193</v>
      </c>
      <c r="B831" s="979" t="s">
        <v>6676</v>
      </c>
      <c r="C831" s="974">
        <v>0.13</v>
      </c>
      <c r="D831" s="976" t="s">
        <v>4161</v>
      </c>
      <c r="E831" s="975">
        <v>41129</v>
      </c>
    </row>
    <row r="832" spans="1:5">
      <c r="A832" s="935" t="s">
        <v>2181</v>
      </c>
      <c r="B832" s="979" t="s">
        <v>6677</v>
      </c>
      <c r="C832" s="974">
        <v>9.41</v>
      </c>
      <c r="D832" s="976" t="s">
        <v>3938</v>
      </c>
      <c r="E832" s="975">
        <v>41130</v>
      </c>
    </row>
    <row r="833" spans="1:5">
      <c r="A833" s="935" t="s">
        <v>1266</v>
      </c>
      <c r="B833" s="5" t="s">
        <v>6662</v>
      </c>
      <c r="C833" s="974">
        <v>0.51</v>
      </c>
      <c r="D833" s="976" t="s">
        <v>4046</v>
      </c>
      <c r="E833" s="975">
        <v>41130</v>
      </c>
    </row>
    <row r="834" spans="1:5">
      <c r="A834" s="935" t="s">
        <v>2178</v>
      </c>
      <c r="B834" s="976" t="s">
        <v>6641</v>
      </c>
      <c r="C834" s="974">
        <v>0.04</v>
      </c>
      <c r="D834" s="976" t="s">
        <v>4070</v>
      </c>
      <c r="E834" s="975">
        <v>41130</v>
      </c>
    </row>
    <row r="835" spans="1:5">
      <c r="A835" s="935" t="s">
        <v>2188</v>
      </c>
      <c r="B835" s="5" t="s">
        <v>6679</v>
      </c>
      <c r="C835" s="974">
        <v>19.72</v>
      </c>
      <c r="D835" s="976" t="s">
        <v>4092</v>
      </c>
      <c r="E835" s="975">
        <v>41130</v>
      </c>
    </row>
    <row r="836" spans="1:5">
      <c r="A836" s="935" t="s">
        <v>2188</v>
      </c>
      <c r="B836" s="5" t="s">
        <v>6679</v>
      </c>
      <c r="C836" s="974">
        <v>12.33</v>
      </c>
      <c r="D836" s="976" t="s">
        <v>4093</v>
      </c>
      <c r="E836" s="975">
        <v>41130</v>
      </c>
    </row>
    <row r="837" spans="1:5">
      <c r="A837" s="935" t="s">
        <v>2181</v>
      </c>
      <c r="B837" s="979" t="s">
        <v>6677</v>
      </c>
      <c r="C837" s="974">
        <v>2.69</v>
      </c>
      <c r="D837" s="976" t="s">
        <v>3941</v>
      </c>
      <c r="E837" s="975">
        <v>41131</v>
      </c>
    </row>
    <row r="838" spans="1:5">
      <c r="A838" s="935" t="s">
        <v>1266</v>
      </c>
      <c r="B838" s="5" t="s">
        <v>6662</v>
      </c>
      <c r="C838" s="974">
        <v>0.47</v>
      </c>
      <c r="D838" s="976" t="s">
        <v>4047</v>
      </c>
      <c r="E838" s="975">
        <v>41131</v>
      </c>
    </row>
    <row r="839" spans="1:5">
      <c r="A839" s="935" t="s">
        <v>2191</v>
      </c>
      <c r="B839" s="979" t="s">
        <v>6667</v>
      </c>
      <c r="C839" s="974">
        <v>20.88</v>
      </c>
      <c r="D839" s="976" t="s">
        <v>4080</v>
      </c>
      <c r="E839" s="975">
        <v>41131</v>
      </c>
    </row>
    <row r="840" spans="1:5">
      <c r="A840" s="935" t="s">
        <v>2188</v>
      </c>
      <c r="B840" s="979" t="s">
        <v>6659</v>
      </c>
      <c r="C840" s="974">
        <v>5.66</v>
      </c>
      <c r="D840" s="976" t="s">
        <v>4098</v>
      </c>
      <c r="E840" s="975">
        <v>41131</v>
      </c>
    </row>
    <row r="841" spans="1:5">
      <c r="A841" s="935" t="s">
        <v>2188</v>
      </c>
      <c r="B841" s="979" t="s">
        <v>6785</v>
      </c>
      <c r="C841" s="974">
        <v>16.27</v>
      </c>
      <c r="D841" s="976" t="s">
        <v>4114</v>
      </c>
      <c r="E841" s="975">
        <v>41131</v>
      </c>
    </row>
    <row r="842" spans="1:5">
      <c r="A842" s="935" t="s">
        <v>2181</v>
      </c>
      <c r="B842" s="979" t="s">
        <v>6801</v>
      </c>
      <c r="C842" s="974">
        <v>0.34</v>
      </c>
      <c r="D842" s="976" t="s">
        <v>3951</v>
      </c>
      <c r="E842" s="975">
        <v>41132</v>
      </c>
    </row>
    <row r="843" spans="1:5">
      <c r="A843" s="935" t="s">
        <v>1266</v>
      </c>
      <c r="B843" s="5" t="s">
        <v>6814</v>
      </c>
      <c r="C843" s="974">
        <v>0.13</v>
      </c>
      <c r="D843" s="976" t="s">
        <v>4001</v>
      </c>
      <c r="E843" s="975">
        <v>41132</v>
      </c>
    </row>
    <row r="844" spans="1:5">
      <c r="A844" s="935" t="s">
        <v>2178</v>
      </c>
      <c r="B844" s="976" t="s">
        <v>6641</v>
      </c>
      <c r="C844" s="974">
        <v>0.04</v>
      </c>
      <c r="D844" s="976" t="s">
        <v>4071</v>
      </c>
      <c r="E844" s="975">
        <v>41132</v>
      </c>
    </row>
    <row r="845" spans="1:5">
      <c r="A845" s="935" t="s">
        <v>2191</v>
      </c>
      <c r="B845" s="979" t="s">
        <v>6663</v>
      </c>
      <c r="C845" s="974">
        <v>0.1</v>
      </c>
      <c r="D845" s="976" t="s">
        <v>4091</v>
      </c>
      <c r="E845" s="975">
        <v>41132</v>
      </c>
    </row>
    <row r="846" spans="1:5">
      <c r="A846" s="935" t="s">
        <v>2183</v>
      </c>
      <c r="B846" s="48" t="s">
        <v>416</v>
      </c>
      <c r="C846" s="974">
        <v>5.95</v>
      </c>
      <c r="D846" s="976" t="s">
        <v>3968</v>
      </c>
      <c r="E846" s="975">
        <v>41134</v>
      </c>
    </row>
    <row r="847" spans="1:5">
      <c r="A847" s="935" t="s">
        <v>2183</v>
      </c>
      <c r="B847" s="48" t="s">
        <v>416</v>
      </c>
      <c r="C847" s="974">
        <v>5.7</v>
      </c>
      <c r="D847" s="976" t="s">
        <v>3969</v>
      </c>
      <c r="E847" s="975">
        <v>41134</v>
      </c>
    </row>
    <row r="848" spans="1:5">
      <c r="A848" s="935" t="s">
        <v>2183</v>
      </c>
      <c r="B848" s="48" t="s">
        <v>416</v>
      </c>
      <c r="C848" s="974">
        <v>5.39</v>
      </c>
      <c r="D848" s="976" t="s">
        <v>3971</v>
      </c>
      <c r="E848" s="975">
        <v>41134</v>
      </c>
    </row>
    <row r="849" spans="1:5">
      <c r="A849" s="935" t="s">
        <v>2183</v>
      </c>
      <c r="B849" s="48" t="s">
        <v>416</v>
      </c>
      <c r="C849" s="974">
        <v>5.15</v>
      </c>
      <c r="D849" s="976" t="s">
        <v>3973</v>
      </c>
      <c r="E849" s="975">
        <v>41134</v>
      </c>
    </row>
    <row r="850" spans="1:5">
      <c r="A850" s="935" t="s">
        <v>2183</v>
      </c>
      <c r="B850" s="48" t="s">
        <v>416</v>
      </c>
      <c r="C850" s="974">
        <v>5.07</v>
      </c>
      <c r="D850" s="976" t="s">
        <v>3974</v>
      </c>
      <c r="E850" s="975">
        <v>41134</v>
      </c>
    </row>
    <row r="851" spans="1:5">
      <c r="A851" s="935" t="s">
        <v>2177</v>
      </c>
      <c r="B851" s="976" t="s">
        <v>6807</v>
      </c>
      <c r="C851" s="974">
        <v>4.71</v>
      </c>
      <c r="D851" s="976" t="s">
        <v>3994</v>
      </c>
      <c r="E851" s="975">
        <v>41134</v>
      </c>
    </row>
    <row r="852" spans="1:5">
      <c r="A852" s="935" t="s">
        <v>1266</v>
      </c>
      <c r="B852" s="48" t="s">
        <v>6650</v>
      </c>
      <c r="C852" s="974">
        <v>0.21</v>
      </c>
      <c r="D852" s="976" t="s">
        <v>4006</v>
      </c>
      <c r="E852" s="975">
        <v>41134</v>
      </c>
    </row>
    <row r="853" spans="1:5">
      <c r="A853" s="935" t="s">
        <v>1266</v>
      </c>
      <c r="B853" s="48" t="s">
        <v>6658</v>
      </c>
      <c r="C853" s="974">
        <v>5.77</v>
      </c>
      <c r="D853" s="976" t="s">
        <v>4049</v>
      </c>
      <c r="E853" s="975">
        <v>41134</v>
      </c>
    </row>
    <row r="854" spans="1:5">
      <c r="A854" s="978" t="s">
        <v>2194</v>
      </c>
      <c r="B854" s="979" t="s">
        <v>6744</v>
      </c>
      <c r="C854" s="974">
        <v>13.57</v>
      </c>
      <c r="D854" s="976" t="s">
        <v>4120</v>
      </c>
      <c r="E854" s="975">
        <v>41134</v>
      </c>
    </row>
    <row r="855" spans="1:5">
      <c r="A855" s="978" t="s">
        <v>2194</v>
      </c>
      <c r="B855" s="5" t="s">
        <v>6678</v>
      </c>
      <c r="C855" s="974">
        <v>8.76</v>
      </c>
      <c r="D855" s="976" t="s">
        <v>4130</v>
      </c>
      <c r="E855" s="975">
        <v>41134</v>
      </c>
    </row>
    <row r="856" spans="1:5">
      <c r="A856" s="935" t="s">
        <v>2213</v>
      </c>
      <c r="B856" s="979" t="s">
        <v>6789</v>
      </c>
      <c r="C856" s="974">
        <v>1.31</v>
      </c>
      <c r="D856" s="976" t="s">
        <v>4165</v>
      </c>
      <c r="E856" s="975">
        <v>41134</v>
      </c>
    </row>
    <row r="857" spans="1:5">
      <c r="A857" s="935" t="s">
        <v>2177</v>
      </c>
      <c r="B857" s="976" t="s">
        <v>6807</v>
      </c>
      <c r="C857" s="974">
        <v>8.23</v>
      </c>
      <c r="D857" s="976" t="s">
        <v>3989</v>
      </c>
      <c r="E857" s="975">
        <v>41135</v>
      </c>
    </row>
    <row r="858" spans="1:5">
      <c r="A858" s="935" t="s">
        <v>1266</v>
      </c>
      <c r="B858" s="48" t="s">
        <v>6650</v>
      </c>
      <c r="C858" s="974">
        <v>0.75</v>
      </c>
      <c r="D858" s="976" t="s">
        <v>4004</v>
      </c>
      <c r="E858" s="975">
        <v>41135</v>
      </c>
    </row>
    <row r="859" spans="1:5">
      <c r="A859" s="935" t="s">
        <v>2188</v>
      </c>
      <c r="B859" s="5" t="s">
        <v>6679</v>
      </c>
      <c r="C859" s="974">
        <v>3.15</v>
      </c>
      <c r="D859" s="976" t="s">
        <v>4095</v>
      </c>
      <c r="E859" s="975">
        <v>41135</v>
      </c>
    </row>
    <row r="860" spans="1:5">
      <c r="A860" s="935" t="s">
        <v>2188</v>
      </c>
      <c r="B860" s="979" t="s">
        <v>6785</v>
      </c>
      <c r="C860" s="974">
        <v>8.1</v>
      </c>
      <c r="D860" s="976" t="s">
        <v>4114</v>
      </c>
      <c r="E860" s="975">
        <v>41135</v>
      </c>
    </row>
    <row r="861" spans="1:5">
      <c r="A861" s="978" t="s">
        <v>2193</v>
      </c>
      <c r="B861" s="979" t="s">
        <v>6676</v>
      </c>
      <c r="C861" s="974">
        <v>10.38</v>
      </c>
      <c r="D861" s="976" t="s">
        <v>4159</v>
      </c>
      <c r="E861" s="975">
        <v>41135</v>
      </c>
    </row>
    <row r="862" spans="1:5">
      <c r="A862" s="935" t="s">
        <v>2183</v>
      </c>
      <c r="B862" s="5" t="s">
        <v>6687</v>
      </c>
      <c r="C862" s="974">
        <v>2.88</v>
      </c>
      <c r="D862" s="976"/>
      <c r="E862" s="975">
        <v>41136</v>
      </c>
    </row>
    <row r="863" spans="1:5">
      <c r="A863" s="935" t="s">
        <v>2177</v>
      </c>
      <c r="B863" s="976" t="s">
        <v>6807</v>
      </c>
      <c r="C863" s="974">
        <v>10.1</v>
      </c>
      <c r="D863" s="976" t="s">
        <v>3989</v>
      </c>
      <c r="E863" s="975">
        <v>41136</v>
      </c>
    </row>
    <row r="864" spans="1:5">
      <c r="A864" s="935" t="s">
        <v>2177</v>
      </c>
      <c r="B864" s="976" t="s">
        <v>6807</v>
      </c>
      <c r="C864" s="974">
        <v>8.5500000000000007</v>
      </c>
      <c r="D864" s="976" t="s">
        <v>3989</v>
      </c>
      <c r="E864" s="975">
        <v>41136</v>
      </c>
    </row>
    <row r="865" spans="1:5">
      <c r="A865" s="935" t="s">
        <v>2177</v>
      </c>
      <c r="B865" s="976" t="s">
        <v>6807</v>
      </c>
      <c r="C865" s="974">
        <v>7.63</v>
      </c>
      <c r="D865" s="976" t="s">
        <v>3989</v>
      </c>
      <c r="E865" s="975">
        <v>41136</v>
      </c>
    </row>
    <row r="866" spans="1:5">
      <c r="A866" s="978" t="s">
        <v>2194</v>
      </c>
      <c r="B866" s="979" t="s">
        <v>6744</v>
      </c>
      <c r="C866" s="974">
        <v>9.84</v>
      </c>
      <c r="D866" s="976" t="s">
        <v>4121</v>
      </c>
      <c r="E866" s="975">
        <v>41136</v>
      </c>
    </row>
    <row r="867" spans="1:5">
      <c r="A867" s="978" t="s">
        <v>2194</v>
      </c>
      <c r="B867" s="5" t="s">
        <v>6678</v>
      </c>
      <c r="C867" s="974">
        <v>5.1100000000000003</v>
      </c>
      <c r="D867" s="976" t="s">
        <v>4130</v>
      </c>
      <c r="E867" s="975">
        <v>41136</v>
      </c>
    </row>
    <row r="868" spans="1:5">
      <c r="A868" s="978" t="s">
        <v>2180</v>
      </c>
      <c r="B868" s="979" t="s">
        <v>6644</v>
      </c>
      <c r="C868" s="974">
        <v>0.5</v>
      </c>
      <c r="D868" s="976" t="s">
        <v>4148</v>
      </c>
      <c r="E868" s="975">
        <v>41136</v>
      </c>
    </row>
    <row r="869" spans="1:5">
      <c r="A869" s="978" t="s">
        <v>2193</v>
      </c>
      <c r="B869" s="979" t="s">
        <v>6676</v>
      </c>
      <c r="C869" s="974">
        <v>4.9800000000000004</v>
      </c>
      <c r="D869" s="976" t="s">
        <v>4159</v>
      </c>
      <c r="E869" s="975">
        <v>41136</v>
      </c>
    </row>
    <row r="870" spans="1:5">
      <c r="A870" s="935" t="s">
        <v>2181</v>
      </c>
      <c r="B870" s="979" t="s">
        <v>6677</v>
      </c>
      <c r="C870" s="974">
        <v>5.98</v>
      </c>
      <c r="D870" s="976" t="s">
        <v>3939</v>
      </c>
      <c r="E870" s="975">
        <v>41137</v>
      </c>
    </row>
    <row r="871" spans="1:5">
      <c r="A871" s="935" t="s">
        <v>2183</v>
      </c>
      <c r="B871" s="48" t="s">
        <v>416</v>
      </c>
      <c r="C871" s="974">
        <v>8.35</v>
      </c>
      <c r="D871" s="976" t="s">
        <v>3965</v>
      </c>
      <c r="E871" s="975">
        <v>41137</v>
      </c>
    </row>
    <row r="872" spans="1:5">
      <c r="A872" s="935" t="s">
        <v>2183</v>
      </c>
      <c r="B872" s="48" t="s">
        <v>416</v>
      </c>
      <c r="C872" s="974">
        <v>7.7</v>
      </c>
      <c r="D872" s="976" t="s">
        <v>3967</v>
      </c>
      <c r="E872" s="975">
        <v>41137</v>
      </c>
    </row>
    <row r="873" spans="1:5">
      <c r="A873" s="935" t="s">
        <v>2183</v>
      </c>
      <c r="B873" s="48" t="s">
        <v>416</v>
      </c>
      <c r="C873" s="974">
        <v>3.78</v>
      </c>
      <c r="D873" s="976" t="s">
        <v>3977</v>
      </c>
      <c r="E873" s="975">
        <v>41137</v>
      </c>
    </row>
    <row r="874" spans="1:5">
      <c r="A874" s="935" t="s">
        <v>2177</v>
      </c>
      <c r="B874" s="976" t="s">
        <v>6807</v>
      </c>
      <c r="C874" s="974">
        <v>4.82</v>
      </c>
      <c r="D874" s="976" t="s">
        <v>3993</v>
      </c>
      <c r="E874" s="975">
        <v>41137</v>
      </c>
    </row>
    <row r="875" spans="1:5">
      <c r="A875" s="935" t="s">
        <v>1266</v>
      </c>
      <c r="B875" s="48" t="s">
        <v>6650</v>
      </c>
      <c r="C875" s="974">
        <v>0.83</v>
      </c>
      <c r="D875" s="976" t="s">
        <v>4002</v>
      </c>
      <c r="E875" s="975">
        <v>41137</v>
      </c>
    </row>
    <row r="876" spans="1:5">
      <c r="A876" s="935" t="s">
        <v>2202</v>
      </c>
      <c r="B876" s="5" t="s">
        <v>6692</v>
      </c>
      <c r="C876" s="974">
        <v>0.43</v>
      </c>
      <c r="D876" s="976" t="s">
        <v>4135</v>
      </c>
      <c r="E876" s="975">
        <v>41137</v>
      </c>
    </row>
    <row r="877" spans="1:5">
      <c r="A877" s="935" t="s">
        <v>2202</v>
      </c>
      <c r="B877" s="5" t="s">
        <v>6692</v>
      </c>
      <c r="C877" s="974">
        <v>0.2</v>
      </c>
      <c r="D877" s="976" t="s">
        <v>4002</v>
      </c>
      <c r="E877" s="975">
        <v>41137</v>
      </c>
    </row>
    <row r="878" spans="1:5">
      <c r="A878" s="935" t="s">
        <v>6700</v>
      </c>
      <c r="B878" s="5" t="s">
        <v>6813</v>
      </c>
      <c r="C878" s="974">
        <v>3.85</v>
      </c>
      <c r="D878" s="976" t="s">
        <v>4132</v>
      </c>
      <c r="E878" s="975">
        <v>41137</v>
      </c>
    </row>
    <row r="879" spans="1:5">
      <c r="A879" s="935" t="s">
        <v>1269</v>
      </c>
      <c r="B879" s="5" t="s">
        <v>6722</v>
      </c>
      <c r="C879" s="974">
        <v>0.49</v>
      </c>
      <c r="D879" s="976" t="s">
        <v>4144</v>
      </c>
      <c r="E879" s="975">
        <v>41137</v>
      </c>
    </row>
    <row r="880" spans="1:5">
      <c r="A880" s="935" t="s">
        <v>1266</v>
      </c>
      <c r="B880" s="5" t="s">
        <v>6815</v>
      </c>
      <c r="C880" s="974">
        <v>0.26</v>
      </c>
      <c r="D880" s="976" t="s">
        <v>4008</v>
      </c>
      <c r="E880" s="975">
        <v>41138</v>
      </c>
    </row>
    <row r="881" spans="1:5">
      <c r="A881" s="935" t="s">
        <v>1266</v>
      </c>
      <c r="B881" s="977" t="s">
        <v>6764</v>
      </c>
      <c r="C881" s="974">
        <v>0.37</v>
      </c>
      <c r="D881" s="976" t="s">
        <v>4015</v>
      </c>
      <c r="E881" s="975">
        <v>41138</v>
      </c>
    </row>
    <row r="882" spans="1:5">
      <c r="A882" s="935" t="s">
        <v>1266</v>
      </c>
      <c r="B882" s="5" t="s">
        <v>6662</v>
      </c>
      <c r="C882" s="974">
        <v>1.7</v>
      </c>
      <c r="D882" s="976" t="s">
        <v>4041</v>
      </c>
      <c r="E882" s="975">
        <v>41138</v>
      </c>
    </row>
    <row r="883" spans="1:5">
      <c r="A883" s="935" t="s">
        <v>2188</v>
      </c>
      <c r="B883" s="5" t="s">
        <v>6782</v>
      </c>
      <c r="C883" s="974">
        <v>1.2</v>
      </c>
      <c r="D883" s="976" t="s">
        <v>4107</v>
      </c>
      <c r="E883" s="975">
        <v>41138</v>
      </c>
    </row>
    <row r="884" spans="1:5">
      <c r="A884" s="935" t="s">
        <v>2188</v>
      </c>
      <c r="B884" s="5" t="s">
        <v>6782</v>
      </c>
      <c r="C884" s="974">
        <v>0.15</v>
      </c>
      <c r="D884" s="976" t="s">
        <v>4109</v>
      </c>
      <c r="E884" s="975">
        <v>41138</v>
      </c>
    </row>
    <row r="885" spans="1:5">
      <c r="A885" s="935" t="s">
        <v>1269</v>
      </c>
      <c r="B885" s="5" t="s">
        <v>6722</v>
      </c>
      <c r="C885" s="974">
        <v>2.76</v>
      </c>
      <c r="D885" s="976" t="s">
        <v>4041</v>
      </c>
      <c r="E885" s="975">
        <v>41138</v>
      </c>
    </row>
    <row r="886" spans="1:5">
      <c r="A886" s="935" t="s">
        <v>1269</v>
      </c>
      <c r="B886" s="5" t="s">
        <v>6722</v>
      </c>
      <c r="C886" s="974">
        <v>0.91</v>
      </c>
      <c r="D886" s="976" t="s">
        <v>4143</v>
      </c>
      <c r="E886" s="975">
        <v>41138</v>
      </c>
    </row>
    <row r="887" spans="1:5">
      <c r="A887" s="978" t="s">
        <v>2180</v>
      </c>
      <c r="B887" s="979" t="s">
        <v>6644</v>
      </c>
      <c r="C887" s="974">
        <v>0.22</v>
      </c>
      <c r="D887" s="976" t="s">
        <v>4157</v>
      </c>
      <c r="E887" s="975">
        <v>41138</v>
      </c>
    </row>
    <row r="888" spans="1:5">
      <c r="A888" s="935" t="s">
        <v>2213</v>
      </c>
      <c r="B888" s="979" t="s">
        <v>6789</v>
      </c>
      <c r="C888" s="974">
        <v>0.44</v>
      </c>
      <c r="D888" s="976" t="s">
        <v>4166</v>
      </c>
      <c r="E888" s="975">
        <v>41138</v>
      </c>
    </row>
    <row r="889" spans="1:5">
      <c r="A889" s="935" t="s">
        <v>2179</v>
      </c>
      <c r="B889" s="5" t="s">
        <v>6816</v>
      </c>
      <c r="C889" s="974">
        <v>0.18</v>
      </c>
      <c r="D889" s="976" t="s">
        <v>3930</v>
      </c>
      <c r="E889" s="975">
        <v>41139</v>
      </c>
    </row>
    <row r="890" spans="1:5">
      <c r="A890" s="935" t="s">
        <v>2181</v>
      </c>
      <c r="B890" s="979" t="s">
        <v>6677</v>
      </c>
      <c r="C890" s="974">
        <v>6.95</v>
      </c>
      <c r="D890" s="976" t="s">
        <v>3939</v>
      </c>
      <c r="E890" s="975">
        <v>41139</v>
      </c>
    </row>
    <row r="891" spans="1:5">
      <c r="A891" s="935" t="s">
        <v>2183</v>
      </c>
      <c r="B891" s="5" t="s">
        <v>6645</v>
      </c>
      <c r="C891" s="974">
        <v>10.43</v>
      </c>
      <c r="D891" s="976" t="s">
        <v>3982</v>
      </c>
      <c r="E891" s="975">
        <v>41139</v>
      </c>
    </row>
    <row r="892" spans="1:5">
      <c r="A892" s="935" t="s">
        <v>2192</v>
      </c>
      <c r="B892" s="5" t="s">
        <v>6775</v>
      </c>
      <c r="C892" s="974">
        <v>0.14000000000000001</v>
      </c>
      <c r="D892" s="976" t="s">
        <v>3986</v>
      </c>
      <c r="E892" s="975">
        <v>41139</v>
      </c>
    </row>
    <row r="893" spans="1:5">
      <c r="A893" s="935" t="s">
        <v>2177</v>
      </c>
      <c r="B893" s="976" t="s">
        <v>6807</v>
      </c>
      <c r="C893" s="974">
        <v>11.21</v>
      </c>
      <c r="D893" s="976" t="s">
        <v>3989</v>
      </c>
      <c r="E893" s="975">
        <v>41139</v>
      </c>
    </row>
    <row r="894" spans="1:5">
      <c r="A894" s="935" t="s">
        <v>1266</v>
      </c>
      <c r="B894" s="5" t="s">
        <v>6672</v>
      </c>
      <c r="C894" s="974">
        <v>6.64</v>
      </c>
      <c r="D894" s="976" t="s">
        <v>4011</v>
      </c>
      <c r="E894" s="975">
        <v>41139</v>
      </c>
    </row>
    <row r="895" spans="1:5">
      <c r="A895" s="935" t="s">
        <v>1266</v>
      </c>
      <c r="B895" s="979" t="s">
        <v>6665</v>
      </c>
      <c r="C895" s="974">
        <v>1.36</v>
      </c>
      <c r="D895" s="976" t="s">
        <v>4013</v>
      </c>
      <c r="E895" s="975">
        <v>41139</v>
      </c>
    </row>
    <row r="896" spans="1:5">
      <c r="A896" s="935" t="s">
        <v>1266</v>
      </c>
      <c r="B896" s="5" t="s">
        <v>6662</v>
      </c>
      <c r="C896" s="974">
        <v>1.35</v>
      </c>
      <c r="D896" s="976" t="s">
        <v>4045</v>
      </c>
      <c r="E896" s="975">
        <v>41139</v>
      </c>
    </row>
    <row r="897" spans="1:5">
      <c r="A897" s="935" t="s">
        <v>1266</v>
      </c>
      <c r="B897" s="48" t="s">
        <v>6658</v>
      </c>
      <c r="C897" s="974">
        <v>0.35</v>
      </c>
      <c r="D897" s="976" t="s">
        <v>4052</v>
      </c>
      <c r="E897" s="975">
        <v>41139</v>
      </c>
    </row>
    <row r="898" spans="1:5">
      <c r="A898" s="935" t="s">
        <v>1266</v>
      </c>
      <c r="B898" s="5" t="s">
        <v>6811</v>
      </c>
      <c r="C898" s="974">
        <v>1.88</v>
      </c>
      <c r="D898" s="976" t="s">
        <v>3986</v>
      </c>
      <c r="E898" s="975">
        <v>41139</v>
      </c>
    </row>
    <row r="899" spans="1:5">
      <c r="A899" s="935" t="s">
        <v>6817</v>
      </c>
      <c r="B899" s="5" t="s">
        <v>6818</v>
      </c>
      <c r="C899" s="974">
        <v>5.19</v>
      </c>
      <c r="D899" s="976" t="s">
        <v>4075</v>
      </c>
      <c r="E899" s="975">
        <v>41139</v>
      </c>
    </row>
    <row r="900" spans="1:5">
      <c r="A900" s="935" t="s">
        <v>2191</v>
      </c>
      <c r="B900" s="48" t="s">
        <v>6670</v>
      </c>
      <c r="C900" s="974">
        <v>4.8600000000000003</v>
      </c>
      <c r="D900" s="976" t="s">
        <v>4083</v>
      </c>
      <c r="E900" s="975">
        <v>41139</v>
      </c>
    </row>
    <row r="901" spans="1:5">
      <c r="A901" s="935" t="s">
        <v>2188</v>
      </c>
      <c r="B901" s="5" t="s">
        <v>6688</v>
      </c>
      <c r="C901" s="974">
        <v>0.04</v>
      </c>
      <c r="D901" s="976" t="s">
        <v>4112</v>
      </c>
      <c r="E901" s="975">
        <v>41139</v>
      </c>
    </row>
    <row r="902" spans="1:5">
      <c r="A902" s="978" t="s">
        <v>2194</v>
      </c>
      <c r="B902" s="5" t="s">
        <v>6808</v>
      </c>
      <c r="C902" s="974">
        <v>2.2400000000000002</v>
      </c>
      <c r="D902" s="976" t="s">
        <v>4127</v>
      </c>
      <c r="E902" s="975">
        <v>41139</v>
      </c>
    </row>
    <row r="903" spans="1:5">
      <c r="A903" s="978" t="s">
        <v>2180</v>
      </c>
      <c r="B903" s="979" t="s">
        <v>6644</v>
      </c>
      <c r="C903" s="974">
        <v>3.02</v>
      </c>
      <c r="D903" s="976" t="s">
        <v>4147</v>
      </c>
      <c r="E903" s="975">
        <v>41139</v>
      </c>
    </row>
    <row r="904" spans="1:5">
      <c r="A904" s="978" t="s">
        <v>2180</v>
      </c>
      <c r="B904" s="979" t="s">
        <v>6644</v>
      </c>
      <c r="C904" s="974">
        <v>1.79</v>
      </c>
      <c r="D904" s="976" t="s">
        <v>4148</v>
      </c>
      <c r="E904" s="975">
        <v>41139</v>
      </c>
    </row>
    <row r="905" spans="1:5">
      <c r="A905" s="978" t="s">
        <v>2180</v>
      </c>
      <c r="B905" s="979" t="s">
        <v>6644</v>
      </c>
      <c r="C905" s="974">
        <v>1.78</v>
      </c>
      <c r="D905" s="976" t="s">
        <v>4149</v>
      </c>
      <c r="E905" s="975">
        <v>41139</v>
      </c>
    </row>
    <row r="906" spans="1:5">
      <c r="A906" s="978" t="s">
        <v>2193</v>
      </c>
      <c r="B906" s="979" t="s">
        <v>6676</v>
      </c>
      <c r="C906" s="974">
        <v>7.26</v>
      </c>
      <c r="D906" s="976" t="s">
        <v>4160</v>
      </c>
      <c r="E906" s="975">
        <v>41139</v>
      </c>
    </row>
    <row r="907" spans="1:5">
      <c r="A907" s="935" t="s">
        <v>2190</v>
      </c>
      <c r="B907" s="5" t="s">
        <v>6660</v>
      </c>
      <c r="C907" s="974">
        <v>0.15</v>
      </c>
      <c r="D907" s="976" t="s">
        <v>3959</v>
      </c>
      <c r="E907" s="975">
        <v>41141</v>
      </c>
    </row>
    <row r="908" spans="1:5">
      <c r="A908" s="935" t="s">
        <v>2177</v>
      </c>
      <c r="B908" s="976" t="s">
        <v>6807</v>
      </c>
      <c r="C908" s="974">
        <v>6.31</v>
      </c>
      <c r="D908" s="976" t="s">
        <v>3990</v>
      </c>
      <c r="E908" s="975">
        <v>41141</v>
      </c>
    </row>
    <row r="909" spans="1:5">
      <c r="A909" s="935" t="s">
        <v>1266</v>
      </c>
      <c r="B909" s="979" t="s">
        <v>6783</v>
      </c>
      <c r="C909" s="974">
        <v>1.29</v>
      </c>
      <c r="D909" s="976" t="s">
        <v>4035</v>
      </c>
      <c r="E909" s="975">
        <v>41141</v>
      </c>
    </row>
    <row r="910" spans="1:5">
      <c r="A910" s="935" t="s">
        <v>1266</v>
      </c>
      <c r="B910" s="5" t="s">
        <v>6811</v>
      </c>
      <c r="C910" s="974">
        <v>0.15</v>
      </c>
      <c r="D910" s="976" t="s">
        <v>3986</v>
      </c>
      <c r="E910" s="975">
        <v>41141</v>
      </c>
    </row>
    <row r="911" spans="1:5">
      <c r="A911" s="935" t="s">
        <v>2197</v>
      </c>
      <c r="B911" s="5" t="s">
        <v>311</v>
      </c>
      <c r="C911" s="974">
        <v>0.33</v>
      </c>
      <c r="D911" s="976" t="s">
        <v>4060</v>
      </c>
      <c r="E911" s="975">
        <v>41141</v>
      </c>
    </row>
    <row r="912" spans="1:5">
      <c r="A912" s="935" t="s">
        <v>6819</v>
      </c>
      <c r="B912" s="5" t="s">
        <v>350</v>
      </c>
      <c r="C912" s="974">
        <v>0.2</v>
      </c>
      <c r="D912" s="976" t="s">
        <v>4076</v>
      </c>
      <c r="E912" s="975">
        <v>41141</v>
      </c>
    </row>
    <row r="913" spans="1:5">
      <c r="A913" s="935" t="s">
        <v>2191</v>
      </c>
      <c r="B913" s="979" t="s">
        <v>6667</v>
      </c>
      <c r="C913" s="974">
        <v>7.56</v>
      </c>
      <c r="D913" s="976" t="s">
        <v>4080</v>
      </c>
      <c r="E913" s="975">
        <v>41141</v>
      </c>
    </row>
    <row r="914" spans="1:5">
      <c r="A914" s="935" t="s">
        <v>2191</v>
      </c>
      <c r="B914" s="48" t="s">
        <v>6670</v>
      </c>
      <c r="C914" s="974">
        <v>1.7</v>
      </c>
      <c r="D914" s="976" t="s">
        <v>4086</v>
      </c>
      <c r="E914" s="975">
        <v>41141</v>
      </c>
    </row>
    <row r="915" spans="1:5">
      <c r="A915" s="935" t="s">
        <v>2188</v>
      </c>
      <c r="B915" s="5" t="s">
        <v>6679</v>
      </c>
      <c r="C915" s="974">
        <v>3.42</v>
      </c>
      <c r="D915" s="976" t="s">
        <v>4094</v>
      </c>
      <c r="E915" s="975">
        <v>41141</v>
      </c>
    </row>
    <row r="916" spans="1:5">
      <c r="A916" s="978" t="s">
        <v>2193</v>
      </c>
      <c r="B916" s="979" t="s">
        <v>6676</v>
      </c>
      <c r="C916" s="974">
        <v>4.95</v>
      </c>
      <c r="D916" s="976" t="s">
        <v>4159</v>
      </c>
      <c r="E916" s="975">
        <v>41141</v>
      </c>
    </row>
    <row r="917" spans="1:5">
      <c r="A917" s="935" t="s">
        <v>6820</v>
      </c>
      <c r="B917" s="5" t="s">
        <v>6821</v>
      </c>
      <c r="C917" s="974">
        <v>0.85</v>
      </c>
      <c r="D917" s="976" t="s">
        <v>4163</v>
      </c>
      <c r="E917" s="975">
        <v>41141</v>
      </c>
    </row>
    <row r="918" spans="1:5">
      <c r="A918" s="935" t="s">
        <v>2181</v>
      </c>
      <c r="B918" s="979" t="s">
        <v>6677</v>
      </c>
      <c r="C918" s="974">
        <v>1.25</v>
      </c>
      <c r="D918" s="976" t="s">
        <v>3942</v>
      </c>
      <c r="E918" s="975">
        <v>41142</v>
      </c>
    </row>
    <row r="919" spans="1:5">
      <c r="A919" s="935" t="s">
        <v>2183</v>
      </c>
      <c r="B919" s="48" t="s">
        <v>416</v>
      </c>
      <c r="C919" s="974">
        <v>1.33</v>
      </c>
      <c r="D919" s="976" t="s">
        <v>3978</v>
      </c>
      <c r="E919" s="975">
        <v>41142</v>
      </c>
    </row>
    <row r="920" spans="1:5">
      <c r="A920" s="935" t="s">
        <v>2183</v>
      </c>
      <c r="B920" s="48" t="s">
        <v>416</v>
      </c>
      <c r="C920" s="974">
        <v>1.18</v>
      </c>
      <c r="D920" s="976" t="s">
        <v>3979</v>
      </c>
      <c r="E920" s="975">
        <v>41142</v>
      </c>
    </row>
    <row r="921" spans="1:5">
      <c r="A921" s="935" t="s">
        <v>1266</v>
      </c>
      <c r="B921" s="979" t="s">
        <v>6781</v>
      </c>
      <c r="C921" s="974">
        <v>1.29</v>
      </c>
      <c r="D921" s="976" t="s">
        <v>4021</v>
      </c>
      <c r="E921" s="975">
        <v>41142</v>
      </c>
    </row>
    <row r="922" spans="1:5">
      <c r="A922" s="935" t="s">
        <v>1266</v>
      </c>
      <c r="B922" s="979" t="s">
        <v>6783</v>
      </c>
      <c r="C922" s="974">
        <v>0.33</v>
      </c>
      <c r="D922" s="976" t="s">
        <v>4036</v>
      </c>
      <c r="E922" s="975">
        <v>41142</v>
      </c>
    </row>
    <row r="923" spans="1:5">
      <c r="A923" s="935" t="s">
        <v>1266</v>
      </c>
      <c r="B923" s="5" t="s">
        <v>6662</v>
      </c>
      <c r="C923" s="974">
        <v>3.78</v>
      </c>
      <c r="D923" s="976" t="s">
        <v>4021</v>
      </c>
      <c r="E923" s="975">
        <v>41142</v>
      </c>
    </row>
    <row r="924" spans="1:5">
      <c r="A924" s="935" t="s">
        <v>2178</v>
      </c>
      <c r="B924" s="976" t="s">
        <v>6641</v>
      </c>
      <c r="C924" s="974">
        <v>0.12</v>
      </c>
      <c r="D924" s="976" t="s">
        <v>4068</v>
      </c>
      <c r="E924" s="975">
        <v>41142</v>
      </c>
    </row>
    <row r="925" spans="1:5">
      <c r="A925" s="935" t="s">
        <v>2191</v>
      </c>
      <c r="B925" s="979" t="s">
        <v>6667</v>
      </c>
      <c r="C925" s="974">
        <v>4.57</v>
      </c>
      <c r="D925" s="976" t="s">
        <v>4082</v>
      </c>
      <c r="E925" s="975">
        <v>41142</v>
      </c>
    </row>
    <row r="926" spans="1:5">
      <c r="A926" s="935" t="s">
        <v>2188</v>
      </c>
      <c r="B926" s="979" t="s">
        <v>6659</v>
      </c>
      <c r="C926" s="974">
        <v>2.19</v>
      </c>
      <c r="D926" s="976" t="s">
        <v>4100</v>
      </c>
      <c r="E926" s="975">
        <v>41142</v>
      </c>
    </row>
    <row r="927" spans="1:5">
      <c r="A927" s="935" t="s">
        <v>2188</v>
      </c>
      <c r="B927" s="5" t="s">
        <v>6782</v>
      </c>
      <c r="C927" s="974">
        <v>1.36</v>
      </c>
      <c r="D927" s="976" t="s">
        <v>4106</v>
      </c>
      <c r="E927" s="975">
        <v>41142</v>
      </c>
    </row>
    <row r="928" spans="1:5">
      <c r="A928" s="935" t="s">
        <v>2188</v>
      </c>
      <c r="B928" s="5" t="s">
        <v>6782</v>
      </c>
      <c r="C928" s="974">
        <v>1.05</v>
      </c>
      <c r="D928" s="976" t="s">
        <v>4108</v>
      </c>
      <c r="E928" s="975">
        <v>41142</v>
      </c>
    </row>
    <row r="929" spans="1:5">
      <c r="A929" s="978" t="s">
        <v>2194</v>
      </c>
      <c r="B929" s="979" t="s">
        <v>6744</v>
      </c>
      <c r="C929" s="974">
        <v>3.75</v>
      </c>
      <c r="D929" s="976" t="s">
        <v>4123</v>
      </c>
      <c r="E929" s="975">
        <v>41142</v>
      </c>
    </row>
    <row r="930" spans="1:5">
      <c r="A930" s="935" t="s">
        <v>1269</v>
      </c>
      <c r="B930" s="5" t="s">
        <v>6722</v>
      </c>
      <c r="C930" s="974">
        <v>7.27</v>
      </c>
      <c r="D930" s="976" t="s">
        <v>4141</v>
      </c>
      <c r="E930" s="975">
        <v>41142</v>
      </c>
    </row>
    <row r="931" spans="1:5">
      <c r="A931" s="935" t="s">
        <v>2183</v>
      </c>
      <c r="B931" s="48" t="s">
        <v>416</v>
      </c>
      <c r="C931" s="974">
        <v>9.4700000000000006</v>
      </c>
      <c r="D931" s="976" t="s">
        <v>3961</v>
      </c>
      <c r="E931" s="975">
        <v>41143</v>
      </c>
    </row>
    <row r="932" spans="1:5">
      <c r="A932" s="935" t="s">
        <v>2183</v>
      </c>
      <c r="B932" s="48" t="s">
        <v>416</v>
      </c>
      <c r="C932" s="974">
        <v>9.4499999999999993</v>
      </c>
      <c r="D932" s="976" t="s">
        <v>3962</v>
      </c>
      <c r="E932" s="975">
        <v>41143</v>
      </c>
    </row>
    <row r="933" spans="1:5">
      <c r="A933" s="935" t="s">
        <v>2183</v>
      </c>
      <c r="B933" s="48" t="s">
        <v>416</v>
      </c>
      <c r="C933" s="974">
        <v>7.71</v>
      </c>
      <c r="D933" s="976" t="s">
        <v>3966</v>
      </c>
      <c r="E933" s="975">
        <v>41143</v>
      </c>
    </row>
    <row r="934" spans="1:5">
      <c r="A934" s="935" t="s">
        <v>2183</v>
      </c>
      <c r="B934" s="48" t="s">
        <v>416</v>
      </c>
      <c r="C934" s="974">
        <v>4.21</v>
      </c>
      <c r="D934" s="976" t="s">
        <v>3975</v>
      </c>
      <c r="E934" s="975">
        <v>41143</v>
      </c>
    </row>
    <row r="935" spans="1:5">
      <c r="A935" s="935" t="s">
        <v>2183</v>
      </c>
      <c r="B935" s="48" t="s">
        <v>416</v>
      </c>
      <c r="C935" s="974">
        <v>4.17</v>
      </c>
      <c r="D935" s="976" t="s">
        <v>3976</v>
      </c>
      <c r="E935" s="975">
        <v>41143</v>
      </c>
    </row>
    <row r="936" spans="1:5">
      <c r="A936" s="935" t="s">
        <v>2177</v>
      </c>
      <c r="B936" s="976" t="s">
        <v>6807</v>
      </c>
      <c r="C936" s="974">
        <v>5.58</v>
      </c>
      <c r="D936" s="976" t="s">
        <v>3992</v>
      </c>
      <c r="E936" s="975">
        <v>41143</v>
      </c>
    </row>
    <row r="937" spans="1:5">
      <c r="A937" s="935" t="s">
        <v>1266</v>
      </c>
      <c r="B937" s="48" t="s">
        <v>6656</v>
      </c>
      <c r="C937" s="974">
        <v>4.71</v>
      </c>
      <c r="D937" s="976" t="s">
        <v>4032</v>
      </c>
      <c r="E937" s="975">
        <v>41143</v>
      </c>
    </row>
    <row r="938" spans="1:5">
      <c r="A938" s="935" t="s">
        <v>2188</v>
      </c>
      <c r="B938" s="979" t="s">
        <v>6785</v>
      </c>
      <c r="C938" s="974">
        <v>0.21</v>
      </c>
      <c r="D938" s="976" t="s">
        <v>4118</v>
      </c>
      <c r="E938" s="975">
        <v>41143</v>
      </c>
    </row>
    <row r="939" spans="1:5">
      <c r="A939" s="978" t="s">
        <v>2194</v>
      </c>
      <c r="B939" s="5" t="s">
        <v>6808</v>
      </c>
      <c r="C939" s="974">
        <v>0.73</v>
      </c>
      <c r="D939" s="976" t="s">
        <v>4128</v>
      </c>
      <c r="E939" s="975">
        <v>41143</v>
      </c>
    </row>
    <row r="940" spans="1:5">
      <c r="A940" s="935" t="s">
        <v>2192</v>
      </c>
      <c r="B940" s="5" t="s">
        <v>6775</v>
      </c>
      <c r="C940" s="974">
        <v>1.84</v>
      </c>
      <c r="D940" s="976" t="s">
        <v>3984</v>
      </c>
      <c r="E940" s="975">
        <v>41144</v>
      </c>
    </row>
    <row r="941" spans="1:5">
      <c r="A941" s="935" t="s">
        <v>2192</v>
      </c>
      <c r="B941" s="5" t="s">
        <v>6775</v>
      </c>
      <c r="C941" s="974">
        <v>1.1200000000000001</v>
      </c>
      <c r="D941" s="976" t="s">
        <v>3985</v>
      </c>
      <c r="E941" s="975">
        <v>41144</v>
      </c>
    </row>
    <row r="942" spans="1:5">
      <c r="A942" s="935" t="s">
        <v>1266</v>
      </c>
      <c r="B942" s="979" t="s">
        <v>6781</v>
      </c>
      <c r="C942" s="974">
        <v>1.44</v>
      </c>
      <c r="D942" s="976" t="s">
        <v>4020</v>
      </c>
      <c r="E942" s="975">
        <v>41144</v>
      </c>
    </row>
    <row r="943" spans="1:5">
      <c r="A943" s="935" t="s">
        <v>1266</v>
      </c>
      <c r="B943" s="979" t="s">
        <v>6781</v>
      </c>
      <c r="C943" s="974">
        <v>0.85</v>
      </c>
      <c r="D943" s="976" t="s">
        <v>4023</v>
      </c>
      <c r="E943" s="975">
        <v>41144</v>
      </c>
    </row>
    <row r="944" spans="1:5">
      <c r="A944" s="935" t="s">
        <v>1266</v>
      </c>
      <c r="B944" s="5" t="s">
        <v>6662</v>
      </c>
      <c r="C944" s="974">
        <v>3.03</v>
      </c>
      <c r="D944" s="976" t="s">
        <v>4043</v>
      </c>
      <c r="E944" s="975">
        <v>41144</v>
      </c>
    </row>
    <row r="945" spans="1:5">
      <c r="A945" s="935" t="s">
        <v>2178</v>
      </c>
      <c r="B945" s="976" t="s">
        <v>6641</v>
      </c>
      <c r="C945" s="974">
        <v>0.08</v>
      </c>
      <c r="D945" s="976" t="s">
        <v>4069</v>
      </c>
      <c r="E945" s="975">
        <v>41144</v>
      </c>
    </row>
    <row r="946" spans="1:5">
      <c r="A946" s="935" t="s">
        <v>2188</v>
      </c>
      <c r="B946" s="979" t="s">
        <v>6659</v>
      </c>
      <c r="C946" s="974">
        <v>1.38</v>
      </c>
      <c r="D946" s="976" t="s">
        <v>4102</v>
      </c>
      <c r="E946" s="975">
        <v>41144</v>
      </c>
    </row>
    <row r="947" spans="1:5">
      <c r="A947" s="978" t="s">
        <v>2180</v>
      </c>
      <c r="B947" s="979" t="s">
        <v>6644</v>
      </c>
      <c r="C947" s="974">
        <v>0.51</v>
      </c>
      <c r="D947" s="976" t="s">
        <v>4155</v>
      </c>
      <c r="E947" s="975">
        <v>41144</v>
      </c>
    </row>
    <row r="948" spans="1:5">
      <c r="A948" s="935" t="s">
        <v>1266</v>
      </c>
      <c r="B948" s="979" t="s">
        <v>6781</v>
      </c>
      <c r="C948" s="974">
        <v>0.33</v>
      </c>
      <c r="D948" s="976" t="s">
        <v>4024</v>
      </c>
      <c r="E948" s="975">
        <v>41145</v>
      </c>
    </row>
    <row r="949" spans="1:5">
      <c r="A949" s="935" t="s">
        <v>1266</v>
      </c>
      <c r="B949" s="980" t="s">
        <v>6652</v>
      </c>
      <c r="C949" s="974">
        <v>0.89</v>
      </c>
      <c r="D949" s="976" t="s">
        <v>4028</v>
      </c>
      <c r="E949" s="975">
        <v>41145</v>
      </c>
    </row>
    <row r="950" spans="1:5">
      <c r="A950" s="935" t="s">
        <v>1266</v>
      </c>
      <c r="B950" s="980" t="s">
        <v>6652</v>
      </c>
      <c r="C950" s="974">
        <v>0.21</v>
      </c>
      <c r="D950" s="976" t="s">
        <v>4029</v>
      </c>
      <c r="E950" s="975">
        <v>41145</v>
      </c>
    </row>
    <row r="951" spans="1:5">
      <c r="A951" s="935" t="s">
        <v>2191</v>
      </c>
      <c r="B951" s="48" t="s">
        <v>6670</v>
      </c>
      <c r="C951" s="974">
        <v>2.86</v>
      </c>
      <c r="D951" s="976" t="s">
        <v>4085</v>
      </c>
      <c r="E951" s="975">
        <v>41145</v>
      </c>
    </row>
    <row r="952" spans="1:5">
      <c r="A952" s="935" t="s">
        <v>2188</v>
      </c>
      <c r="B952" s="979" t="s">
        <v>6659</v>
      </c>
      <c r="C952" s="974">
        <v>3.31</v>
      </c>
      <c r="D952" s="976" t="s">
        <v>4099</v>
      </c>
      <c r="E952" s="975">
        <v>41145</v>
      </c>
    </row>
    <row r="953" spans="1:5">
      <c r="A953" s="935" t="s">
        <v>2188</v>
      </c>
      <c r="B953" s="979" t="s">
        <v>6659</v>
      </c>
      <c r="C953" s="974">
        <v>1.17</v>
      </c>
      <c r="D953" s="976" t="s">
        <v>4104</v>
      </c>
      <c r="E953" s="975">
        <v>41145</v>
      </c>
    </row>
    <row r="954" spans="1:5">
      <c r="A954" s="935" t="s">
        <v>2188</v>
      </c>
      <c r="B954" s="979" t="s">
        <v>6785</v>
      </c>
      <c r="C954" s="974">
        <v>1.18</v>
      </c>
      <c r="D954" s="976" t="s">
        <v>4115</v>
      </c>
      <c r="E954" s="975">
        <v>41145</v>
      </c>
    </row>
    <row r="955" spans="1:5">
      <c r="A955" s="935" t="s">
        <v>6700</v>
      </c>
      <c r="B955" s="979" t="s">
        <v>6713</v>
      </c>
      <c r="C955" s="974">
        <v>0.23</v>
      </c>
      <c r="D955" s="976" t="s">
        <v>4138</v>
      </c>
      <c r="E955" s="975">
        <v>41145</v>
      </c>
    </row>
    <row r="956" spans="1:5">
      <c r="A956" s="978" t="s">
        <v>2180</v>
      </c>
      <c r="B956" s="979" t="s">
        <v>6644</v>
      </c>
      <c r="C956" s="974">
        <v>1.07</v>
      </c>
      <c r="D956" s="976" t="s">
        <v>4152</v>
      </c>
      <c r="E956" s="975">
        <v>41145</v>
      </c>
    </row>
    <row r="957" spans="1:5">
      <c r="A957" s="978" t="s">
        <v>2193</v>
      </c>
      <c r="B957" s="979" t="s">
        <v>6676</v>
      </c>
      <c r="C957" s="974">
        <v>6.77</v>
      </c>
      <c r="D957" s="976" t="s">
        <v>4159</v>
      </c>
      <c r="E957" s="975">
        <v>41145</v>
      </c>
    </row>
    <row r="958" spans="1:5">
      <c r="A958" s="935" t="s">
        <v>2181</v>
      </c>
      <c r="B958" s="979" t="s">
        <v>6677</v>
      </c>
      <c r="C958" s="974">
        <v>0.56999999999999995</v>
      </c>
      <c r="D958" s="976" t="s">
        <v>3944</v>
      </c>
      <c r="E958" s="975">
        <v>41146</v>
      </c>
    </row>
    <row r="959" spans="1:5">
      <c r="A959" s="935" t="s">
        <v>1266</v>
      </c>
      <c r="B959" s="5" t="s">
        <v>6662</v>
      </c>
      <c r="C959" s="974">
        <v>1.36</v>
      </c>
      <c r="D959" s="976" t="s">
        <v>4039</v>
      </c>
      <c r="E959" s="975">
        <v>41146</v>
      </c>
    </row>
    <row r="960" spans="1:5">
      <c r="A960" s="935" t="s">
        <v>1266</v>
      </c>
      <c r="B960" s="48" t="s">
        <v>6658</v>
      </c>
      <c r="C960" s="974">
        <v>0.21</v>
      </c>
      <c r="D960" s="976" t="s">
        <v>4053</v>
      </c>
      <c r="E960" s="975">
        <v>41146</v>
      </c>
    </row>
    <row r="961" spans="1:5">
      <c r="A961" s="935" t="s">
        <v>2191</v>
      </c>
      <c r="B961" s="979" t="s">
        <v>6663</v>
      </c>
      <c r="C961" s="974">
        <v>0.46</v>
      </c>
      <c r="D961" s="976" t="s">
        <v>4089</v>
      </c>
      <c r="E961" s="975">
        <v>41146</v>
      </c>
    </row>
    <row r="962" spans="1:5">
      <c r="A962" s="935" t="s">
        <v>2191</v>
      </c>
      <c r="B962" s="979" t="s">
        <v>6663</v>
      </c>
      <c r="C962" s="974">
        <v>0.28999999999999998</v>
      </c>
      <c r="D962" s="976" t="s">
        <v>4090</v>
      </c>
      <c r="E962" s="975">
        <v>41146</v>
      </c>
    </row>
    <row r="963" spans="1:5">
      <c r="A963" s="935" t="s">
        <v>6700</v>
      </c>
      <c r="B963" s="5" t="s">
        <v>6813</v>
      </c>
      <c r="C963" s="974">
        <v>1.1599999999999999</v>
      </c>
      <c r="D963" s="976" t="s">
        <v>4139</v>
      </c>
      <c r="E963" s="975">
        <v>41146</v>
      </c>
    </row>
    <row r="964" spans="1:5">
      <c r="A964" s="935" t="s">
        <v>2181</v>
      </c>
      <c r="B964" s="979" t="s">
        <v>6677</v>
      </c>
      <c r="C964" s="974">
        <v>9.6999999999999993</v>
      </c>
      <c r="D964" s="976" t="s">
        <v>3939</v>
      </c>
      <c r="E964" s="975">
        <v>41148</v>
      </c>
    </row>
    <row r="965" spans="1:5">
      <c r="A965" s="935" t="s">
        <v>2183</v>
      </c>
      <c r="B965" s="48" t="s">
        <v>416</v>
      </c>
      <c r="C965" s="974">
        <v>5.18</v>
      </c>
      <c r="D965" s="976" t="s">
        <v>3972</v>
      </c>
      <c r="E965" s="975">
        <v>41148</v>
      </c>
    </row>
    <row r="966" spans="1:5">
      <c r="A966" s="935" t="s">
        <v>1266</v>
      </c>
      <c r="B966" s="5" t="s">
        <v>6662</v>
      </c>
      <c r="C966" s="974">
        <v>3.79</v>
      </c>
      <c r="D966" s="976" t="s">
        <v>4038</v>
      </c>
      <c r="E966" s="975">
        <v>41148</v>
      </c>
    </row>
    <row r="967" spans="1:5">
      <c r="A967" s="935" t="s">
        <v>1266</v>
      </c>
      <c r="B967" s="5" t="s">
        <v>6811</v>
      </c>
      <c r="C967" s="974">
        <v>4.01</v>
      </c>
      <c r="D967" s="976" t="s">
        <v>4056</v>
      </c>
      <c r="E967" s="975">
        <v>41148</v>
      </c>
    </row>
    <row r="968" spans="1:5">
      <c r="A968" s="987" t="s">
        <v>2197</v>
      </c>
      <c r="B968" s="988" t="s">
        <v>4061</v>
      </c>
      <c r="C968" s="989">
        <v>1.35</v>
      </c>
      <c r="D968" s="988" t="s">
        <v>4063</v>
      </c>
      <c r="E968" s="990">
        <v>41148</v>
      </c>
    </row>
    <row r="969" spans="1:5">
      <c r="A969" s="978" t="s">
        <v>2194</v>
      </c>
      <c r="B969" s="5" t="s">
        <v>6808</v>
      </c>
      <c r="C969" s="974">
        <v>2.31</v>
      </c>
      <c r="D969" s="976" t="s">
        <v>4126</v>
      </c>
      <c r="E969" s="975">
        <v>41148</v>
      </c>
    </row>
    <row r="970" spans="1:5">
      <c r="A970" s="935" t="s">
        <v>2181</v>
      </c>
      <c r="B970" s="979" t="s">
        <v>6801</v>
      </c>
      <c r="C970" s="974">
        <v>0.82</v>
      </c>
      <c r="D970" s="976" t="s">
        <v>6822</v>
      </c>
      <c r="E970" s="975">
        <v>41149</v>
      </c>
    </row>
    <row r="971" spans="1:5">
      <c r="A971" s="935" t="s">
        <v>2177</v>
      </c>
      <c r="B971" s="979" t="s">
        <v>6776</v>
      </c>
      <c r="C971" s="974">
        <v>0.02</v>
      </c>
      <c r="D971" s="976" t="s">
        <v>3999</v>
      </c>
      <c r="E971" s="975">
        <v>41149</v>
      </c>
    </row>
    <row r="972" spans="1:5">
      <c r="A972" s="935" t="s">
        <v>2178</v>
      </c>
      <c r="B972" s="976" t="s">
        <v>6641</v>
      </c>
      <c r="C972" s="974">
        <v>0.03</v>
      </c>
      <c r="D972" s="976" t="s">
        <v>4072</v>
      </c>
      <c r="E972" s="975">
        <v>41149</v>
      </c>
    </row>
    <row r="973" spans="1:5">
      <c r="A973" s="935" t="s">
        <v>2181</v>
      </c>
      <c r="B973" s="979" t="s">
        <v>6677</v>
      </c>
      <c r="C973" s="974">
        <v>9.01</v>
      </c>
      <c r="D973" s="976" t="s">
        <v>3946</v>
      </c>
      <c r="E973" s="975">
        <v>41150</v>
      </c>
    </row>
    <row r="974" spans="1:5">
      <c r="A974" s="935" t="s">
        <v>2181</v>
      </c>
      <c r="B974" s="979" t="s">
        <v>6677</v>
      </c>
      <c r="C974" s="974">
        <v>7.02</v>
      </c>
      <c r="D974" s="976" t="s">
        <v>3947</v>
      </c>
      <c r="E974" s="975">
        <v>41150</v>
      </c>
    </row>
    <row r="975" spans="1:5">
      <c r="A975" s="935" t="s">
        <v>2181</v>
      </c>
      <c r="B975" s="979" t="s">
        <v>6677</v>
      </c>
      <c r="C975" s="974">
        <v>5.99</v>
      </c>
      <c r="D975" s="976" t="s">
        <v>3948</v>
      </c>
      <c r="E975" s="975">
        <v>41150</v>
      </c>
    </row>
    <row r="976" spans="1:5">
      <c r="A976" s="935" t="s">
        <v>1266</v>
      </c>
      <c r="B976" s="48" t="s">
        <v>6650</v>
      </c>
      <c r="C976" s="974">
        <v>0.79</v>
      </c>
      <c r="D976" s="976" t="s">
        <v>4003</v>
      </c>
      <c r="E976" s="975">
        <v>41150</v>
      </c>
    </row>
    <row r="977" spans="1:10">
      <c r="A977" s="935" t="s">
        <v>2191</v>
      </c>
      <c r="B977" s="48" t="s">
        <v>6670</v>
      </c>
      <c r="C977" s="974">
        <v>3.58</v>
      </c>
      <c r="D977" s="976" t="s">
        <v>4084</v>
      </c>
      <c r="E977" s="975">
        <v>41150</v>
      </c>
    </row>
    <row r="978" spans="1:10">
      <c r="A978" s="935" t="s">
        <v>2191</v>
      </c>
      <c r="B978" s="48" t="s">
        <v>6670</v>
      </c>
      <c r="C978" s="974">
        <v>1.65</v>
      </c>
      <c r="D978" s="976" t="s">
        <v>4087</v>
      </c>
      <c r="E978" s="975">
        <v>41150</v>
      </c>
    </row>
    <row r="979" spans="1:10">
      <c r="A979" s="935" t="s">
        <v>2177</v>
      </c>
      <c r="B979" s="976" t="s">
        <v>6807</v>
      </c>
      <c r="C979" s="974">
        <v>6.03</v>
      </c>
      <c r="D979" s="976" t="s">
        <v>3991</v>
      </c>
      <c r="E979" s="975">
        <v>41151</v>
      </c>
    </row>
    <row r="980" spans="1:10">
      <c r="A980" s="935" t="s">
        <v>2197</v>
      </c>
      <c r="B980" s="5" t="s">
        <v>4061</v>
      </c>
      <c r="C980" s="974">
        <v>2.06</v>
      </c>
      <c r="D980" s="976" t="s">
        <v>4062</v>
      </c>
      <c r="E980" s="975">
        <v>41151</v>
      </c>
    </row>
    <row r="981" spans="1:10">
      <c r="A981" s="935" t="s">
        <v>2188</v>
      </c>
      <c r="B981" s="5" t="s">
        <v>6679</v>
      </c>
      <c r="C981" s="974">
        <v>0.69</v>
      </c>
      <c r="D981" s="976" t="s">
        <v>4096</v>
      </c>
      <c r="E981" s="975">
        <v>41151</v>
      </c>
    </row>
    <row r="982" spans="1:10">
      <c r="A982" s="935" t="s">
        <v>2181</v>
      </c>
      <c r="B982" s="979" t="s">
        <v>6677</v>
      </c>
      <c r="C982" s="974">
        <v>25.25</v>
      </c>
      <c r="D982" s="976" t="s">
        <v>3498</v>
      </c>
      <c r="E982" s="975">
        <v>41152</v>
      </c>
    </row>
    <row r="983" spans="1:10">
      <c r="A983" s="935" t="s">
        <v>1266</v>
      </c>
      <c r="B983" s="979" t="s">
        <v>6781</v>
      </c>
      <c r="C983" s="974">
        <v>5.73</v>
      </c>
      <c r="D983" s="976" t="s">
        <v>4018</v>
      </c>
      <c r="E983" s="975">
        <v>41152</v>
      </c>
    </row>
    <row r="984" spans="1:10">
      <c r="A984" s="935" t="s">
        <v>1266</v>
      </c>
      <c r="B984" s="48" t="s">
        <v>6656</v>
      </c>
      <c r="C984" s="974">
        <v>9.6300000000000008</v>
      </c>
      <c r="D984" s="976" t="s">
        <v>4032</v>
      </c>
      <c r="E984" s="975">
        <v>41152</v>
      </c>
    </row>
    <row r="985" spans="1:10">
      <c r="A985" s="935" t="s">
        <v>1266</v>
      </c>
      <c r="B985" s="5" t="s">
        <v>6662</v>
      </c>
      <c r="C985" s="974">
        <v>3.25</v>
      </c>
      <c r="D985" s="976" t="s">
        <v>4041</v>
      </c>
      <c r="E985" s="975">
        <v>41152</v>
      </c>
      <c r="F985" s="806"/>
    </row>
    <row r="986" spans="1:10">
      <c r="A986" s="978" t="s">
        <v>2193</v>
      </c>
      <c r="B986" s="979" t="s">
        <v>6676</v>
      </c>
      <c r="C986" s="974">
        <v>4.0599999999999996</v>
      </c>
      <c r="D986" s="976" t="s">
        <v>4159</v>
      </c>
      <c r="E986" s="975">
        <v>41152</v>
      </c>
      <c r="F986" s="839"/>
    </row>
    <row r="987" spans="1:10">
      <c r="A987" s="935" t="s">
        <v>2181</v>
      </c>
      <c r="B987" s="979" t="s">
        <v>6677</v>
      </c>
      <c r="C987" s="974" t="s">
        <v>4394</v>
      </c>
      <c r="D987" s="976" t="s">
        <v>3498</v>
      </c>
      <c r="E987" s="975">
        <v>41153</v>
      </c>
      <c r="I987" s="814"/>
      <c r="J987" s="843"/>
    </row>
    <row r="988" spans="1:10">
      <c r="A988" s="935" t="s">
        <v>1266</v>
      </c>
      <c r="B988" s="979" t="s">
        <v>6781</v>
      </c>
      <c r="C988" s="974">
        <v>1.38</v>
      </c>
      <c r="D988" s="976" t="s">
        <v>4392</v>
      </c>
      <c r="E988" s="975">
        <v>41153</v>
      </c>
      <c r="I988" s="814"/>
      <c r="J988" s="843"/>
    </row>
    <row r="989" spans="1:10">
      <c r="A989" s="935" t="s">
        <v>1266</v>
      </c>
      <c r="B989" s="5" t="s">
        <v>6662</v>
      </c>
      <c r="C989" s="974">
        <v>0.9</v>
      </c>
      <c r="D989" s="976" t="s">
        <v>4393</v>
      </c>
      <c r="E989" s="975">
        <v>41153</v>
      </c>
      <c r="I989" s="814"/>
      <c r="J989" s="843"/>
    </row>
    <row r="990" spans="1:10">
      <c r="A990" s="935" t="s">
        <v>2191</v>
      </c>
      <c r="B990" s="48" t="s">
        <v>6670</v>
      </c>
      <c r="C990" s="974">
        <v>8.0500000000000007</v>
      </c>
      <c r="D990" s="976" t="s">
        <v>4391</v>
      </c>
      <c r="E990" s="975">
        <v>41153</v>
      </c>
      <c r="I990" s="814"/>
      <c r="J990" s="843"/>
    </row>
    <row r="991" spans="1:10">
      <c r="A991" s="935" t="s">
        <v>1266</v>
      </c>
      <c r="B991" s="48" t="s">
        <v>6656</v>
      </c>
      <c r="C991" s="974">
        <v>0.25</v>
      </c>
      <c r="D991" s="976" t="s">
        <v>4395</v>
      </c>
      <c r="E991" s="975">
        <v>41154</v>
      </c>
      <c r="I991" s="814"/>
      <c r="J991" s="843"/>
    </row>
    <row r="992" spans="1:10">
      <c r="A992" s="935" t="s">
        <v>2183</v>
      </c>
      <c r="B992" s="48" t="s">
        <v>416</v>
      </c>
      <c r="C992" s="974">
        <v>0.85</v>
      </c>
      <c r="D992" s="976" t="s">
        <v>4398</v>
      </c>
      <c r="E992" s="975">
        <v>41155</v>
      </c>
      <c r="G992" s="844"/>
      <c r="H992" s="844"/>
      <c r="I992" s="834"/>
      <c r="J992" s="845"/>
    </row>
    <row r="993" spans="1:10">
      <c r="A993" s="935" t="s">
        <v>1266</v>
      </c>
      <c r="B993" s="48" t="s">
        <v>6674</v>
      </c>
      <c r="C993" s="974">
        <v>1.86</v>
      </c>
      <c r="D993" s="976" t="s">
        <v>4402</v>
      </c>
      <c r="E993" s="975">
        <v>41155</v>
      </c>
      <c r="H993" s="807"/>
      <c r="I993" s="824"/>
      <c r="J993" s="837"/>
    </row>
    <row r="994" spans="1:10">
      <c r="A994" s="935" t="s">
        <v>1266</v>
      </c>
      <c r="B994" s="48" t="s">
        <v>6674</v>
      </c>
      <c r="C994" s="974">
        <v>0.45</v>
      </c>
      <c r="D994" s="976" t="s">
        <v>4403</v>
      </c>
      <c r="E994" s="975">
        <v>41155</v>
      </c>
      <c r="H994" s="807"/>
      <c r="I994" s="824"/>
      <c r="J994" s="837"/>
    </row>
    <row r="995" spans="1:10">
      <c r="A995" s="935" t="s">
        <v>2191</v>
      </c>
      <c r="B995" s="48" t="s">
        <v>6670</v>
      </c>
      <c r="C995" s="974">
        <v>0.59</v>
      </c>
      <c r="D995" s="976" t="s">
        <v>4401</v>
      </c>
      <c r="E995" s="975">
        <v>41155</v>
      </c>
      <c r="H995" s="807"/>
      <c r="I995" s="824"/>
      <c r="J995" s="837"/>
    </row>
    <row r="996" spans="1:10">
      <c r="A996" s="935" t="s">
        <v>2191</v>
      </c>
      <c r="B996" s="979" t="s">
        <v>6663</v>
      </c>
      <c r="C996" s="974">
        <v>0.86</v>
      </c>
      <c r="D996" s="976" t="s">
        <v>4399</v>
      </c>
      <c r="E996" s="975">
        <v>41155</v>
      </c>
      <c r="H996" s="807"/>
      <c r="I996" s="824"/>
      <c r="J996" s="837"/>
    </row>
    <row r="997" spans="1:10">
      <c r="A997" s="935" t="s">
        <v>2188</v>
      </c>
      <c r="B997" s="979" t="s">
        <v>6785</v>
      </c>
      <c r="C997" s="974">
        <v>1.53</v>
      </c>
      <c r="D997" s="976" t="s">
        <v>4398</v>
      </c>
      <c r="E997" s="975">
        <v>41155</v>
      </c>
      <c r="H997" s="807"/>
      <c r="I997" s="824"/>
      <c r="J997" s="837"/>
    </row>
    <row r="998" spans="1:10">
      <c r="A998" s="935" t="s">
        <v>1267</v>
      </c>
      <c r="B998" s="5" t="s">
        <v>6682</v>
      </c>
      <c r="C998" s="974" t="s">
        <v>4397</v>
      </c>
      <c r="D998" s="976" t="s">
        <v>4396</v>
      </c>
      <c r="E998" s="975">
        <v>41155</v>
      </c>
      <c r="H998" s="807"/>
      <c r="I998" s="824"/>
      <c r="J998" s="837"/>
    </row>
    <row r="999" spans="1:10">
      <c r="A999" s="978" t="s">
        <v>2193</v>
      </c>
      <c r="B999" s="979" t="s">
        <v>6676</v>
      </c>
      <c r="C999" s="974">
        <v>0.55000000000000004</v>
      </c>
      <c r="D999" s="976" t="s">
        <v>4400</v>
      </c>
      <c r="E999" s="975">
        <v>41155</v>
      </c>
      <c r="H999" s="807"/>
      <c r="I999" s="824"/>
      <c r="J999" s="837"/>
    </row>
    <row r="1000" spans="1:10">
      <c r="A1000" s="935" t="s">
        <v>2191</v>
      </c>
      <c r="B1000" s="5" t="s">
        <v>6823</v>
      </c>
      <c r="C1000" s="974">
        <v>0.15</v>
      </c>
      <c r="D1000" s="976" t="s">
        <v>4406</v>
      </c>
      <c r="E1000" s="975">
        <v>41156</v>
      </c>
      <c r="H1000" s="807"/>
      <c r="I1000" s="824"/>
      <c r="J1000" s="837"/>
    </row>
    <row r="1001" spans="1:10">
      <c r="A1001" s="935" t="s">
        <v>2191</v>
      </c>
      <c r="B1001" s="48" t="s">
        <v>6670</v>
      </c>
      <c r="C1001" s="974">
        <v>1.21</v>
      </c>
      <c r="D1001" s="976" t="s">
        <v>4404</v>
      </c>
      <c r="E1001" s="975">
        <v>41156</v>
      </c>
      <c r="H1001" s="807"/>
      <c r="I1001" s="824"/>
      <c r="J1001" s="837"/>
    </row>
    <row r="1002" spans="1:10">
      <c r="A1002" s="935" t="s">
        <v>2426</v>
      </c>
      <c r="B1002" s="48" t="s">
        <v>6769</v>
      </c>
      <c r="C1002" s="974">
        <v>0.06</v>
      </c>
      <c r="D1002" s="976" t="s">
        <v>4407</v>
      </c>
      <c r="E1002" s="975">
        <v>41156</v>
      </c>
      <c r="H1002" s="807"/>
      <c r="I1002" s="824"/>
      <c r="J1002" s="837"/>
    </row>
    <row r="1003" spans="1:10">
      <c r="A1003" s="935" t="s">
        <v>2181</v>
      </c>
      <c r="B1003" s="979" t="s">
        <v>6677</v>
      </c>
      <c r="C1003" s="974">
        <v>19.77</v>
      </c>
      <c r="D1003" s="976" t="s">
        <v>4416</v>
      </c>
      <c r="E1003" s="975">
        <v>41157</v>
      </c>
      <c r="H1003" s="807"/>
      <c r="I1003" s="824"/>
      <c r="J1003" s="837"/>
    </row>
    <row r="1004" spans="1:10">
      <c r="A1004" s="935" t="s">
        <v>2183</v>
      </c>
      <c r="B1004" s="48" t="s">
        <v>416</v>
      </c>
      <c r="C1004" s="974">
        <v>2.19</v>
      </c>
      <c r="D1004" s="976" t="s">
        <v>4411</v>
      </c>
      <c r="E1004" s="975">
        <v>41157</v>
      </c>
      <c r="H1004" s="807"/>
      <c r="I1004" s="824"/>
      <c r="J1004" s="837"/>
    </row>
    <row r="1005" spans="1:10">
      <c r="A1005" s="935" t="s">
        <v>1266</v>
      </c>
      <c r="B1005" s="980" t="s">
        <v>6652</v>
      </c>
      <c r="C1005" s="974">
        <v>0.17</v>
      </c>
      <c r="D1005" s="976" t="s">
        <v>4415</v>
      </c>
      <c r="E1005" s="975">
        <v>41157</v>
      </c>
      <c r="H1005" s="807"/>
      <c r="I1005" s="824"/>
      <c r="J1005" s="837"/>
    </row>
    <row r="1006" spans="1:10">
      <c r="A1006" s="935" t="s">
        <v>1266</v>
      </c>
      <c r="B1006" s="48" t="s">
        <v>6656</v>
      </c>
      <c r="C1006" s="974">
        <v>0.17</v>
      </c>
      <c r="D1006" s="976" t="s">
        <v>4410</v>
      </c>
      <c r="E1006" s="975">
        <v>41157</v>
      </c>
      <c r="H1006" s="807"/>
      <c r="I1006" s="824"/>
      <c r="J1006" s="837"/>
    </row>
    <row r="1007" spans="1:10">
      <c r="A1007" s="935" t="s">
        <v>2188</v>
      </c>
      <c r="B1007" s="979" t="s">
        <v>6659</v>
      </c>
      <c r="C1007" s="974">
        <v>7.0250000000000004</v>
      </c>
      <c r="D1007" s="976" t="s">
        <v>4413</v>
      </c>
      <c r="E1007" s="975">
        <v>41157</v>
      </c>
      <c r="H1007" s="807"/>
      <c r="I1007" s="824"/>
      <c r="J1007" s="837"/>
    </row>
    <row r="1008" spans="1:10">
      <c r="A1008" s="978" t="s">
        <v>2194</v>
      </c>
      <c r="B1008" s="5" t="s">
        <v>6808</v>
      </c>
      <c r="C1008" s="974">
        <v>2.2599999999999998</v>
      </c>
      <c r="D1008" s="976" t="s">
        <v>4408</v>
      </c>
      <c r="E1008" s="975">
        <v>41157</v>
      </c>
      <c r="H1008" s="807"/>
      <c r="I1008" s="824"/>
      <c r="J1008" s="837"/>
    </row>
    <row r="1009" spans="1:10">
      <c r="A1009" s="978" t="s">
        <v>2180</v>
      </c>
      <c r="B1009" s="979" t="s">
        <v>6644</v>
      </c>
      <c r="C1009" s="974">
        <v>0.15</v>
      </c>
      <c r="D1009" s="976" t="s">
        <v>4412</v>
      </c>
      <c r="E1009" s="975">
        <v>41157</v>
      </c>
      <c r="H1009" s="807"/>
      <c r="I1009" s="824"/>
      <c r="J1009" s="837"/>
    </row>
    <row r="1010" spans="1:10">
      <c r="A1010" s="978" t="s">
        <v>2180</v>
      </c>
      <c r="B1010" s="979" t="s">
        <v>6644</v>
      </c>
      <c r="C1010" s="974">
        <v>0.65</v>
      </c>
      <c r="D1010" s="976" t="s">
        <v>4414</v>
      </c>
      <c r="E1010" s="975">
        <v>41157</v>
      </c>
      <c r="H1010" s="807"/>
      <c r="I1010" s="824"/>
      <c r="J1010" s="837"/>
    </row>
    <row r="1011" spans="1:10">
      <c r="A1011" s="935" t="s">
        <v>2181</v>
      </c>
      <c r="B1011" s="979" t="s">
        <v>6677</v>
      </c>
      <c r="C1011" s="974">
        <v>5.45</v>
      </c>
      <c r="D1011" s="976" t="s">
        <v>4432</v>
      </c>
      <c r="E1011" s="975">
        <v>41158</v>
      </c>
      <c r="H1011" s="807"/>
      <c r="I1011" s="824"/>
      <c r="J1011" s="837"/>
    </row>
    <row r="1012" spans="1:10">
      <c r="A1012" s="935" t="s">
        <v>2183</v>
      </c>
      <c r="B1012" s="48" t="s">
        <v>416</v>
      </c>
      <c r="C1012" s="974">
        <v>1.1399999999999999</v>
      </c>
      <c r="D1012" s="976" t="s">
        <v>4426</v>
      </c>
      <c r="E1012" s="975">
        <v>41158</v>
      </c>
      <c r="H1012" s="807"/>
      <c r="I1012" s="824"/>
      <c r="J1012" s="837"/>
    </row>
    <row r="1013" spans="1:10">
      <c r="A1013" s="935" t="s">
        <v>2183</v>
      </c>
      <c r="B1013" s="48" t="s">
        <v>416</v>
      </c>
      <c r="C1013" s="974">
        <v>5.24</v>
      </c>
      <c r="D1013" s="976" t="s">
        <v>4429</v>
      </c>
      <c r="E1013" s="975">
        <v>41158</v>
      </c>
      <c r="H1013" s="807"/>
      <c r="I1013" s="824"/>
      <c r="J1013" s="837"/>
    </row>
    <row r="1014" spans="1:10">
      <c r="A1014" s="935" t="s">
        <v>2177</v>
      </c>
      <c r="B1014" s="976" t="s">
        <v>6807</v>
      </c>
      <c r="C1014" s="974">
        <v>5.44</v>
      </c>
      <c r="D1014" s="976" t="s">
        <v>4417</v>
      </c>
      <c r="E1014" s="975">
        <v>41158</v>
      </c>
      <c r="H1014" s="807"/>
      <c r="I1014" s="824"/>
      <c r="J1014" s="837"/>
    </row>
    <row r="1015" spans="1:10">
      <c r="A1015" s="935" t="s">
        <v>1266</v>
      </c>
      <c r="B1015" s="48" t="s">
        <v>6650</v>
      </c>
      <c r="C1015" s="974">
        <v>1.73</v>
      </c>
      <c r="D1015" s="976" t="s">
        <v>4423</v>
      </c>
      <c r="E1015" s="975">
        <v>41158</v>
      </c>
      <c r="H1015" s="807"/>
      <c r="I1015" s="824"/>
      <c r="J1015" s="837"/>
    </row>
    <row r="1016" spans="1:10">
      <c r="A1016" s="935" t="s">
        <v>1266</v>
      </c>
      <c r="B1016" s="5" t="s">
        <v>6811</v>
      </c>
      <c r="C1016" s="974">
        <v>0.54</v>
      </c>
      <c r="D1016" s="976" t="s">
        <v>4428</v>
      </c>
      <c r="E1016" s="975">
        <v>41158</v>
      </c>
      <c r="H1016" s="807"/>
      <c r="I1016" s="824"/>
      <c r="J1016" s="837"/>
    </row>
    <row r="1017" spans="1:10">
      <c r="A1017" s="935" t="s">
        <v>1266</v>
      </c>
      <c r="B1017" s="48" t="s">
        <v>6674</v>
      </c>
      <c r="C1017" s="974">
        <v>0.25</v>
      </c>
      <c r="D1017" s="976" t="s">
        <v>4427</v>
      </c>
      <c r="E1017" s="975">
        <v>41158</v>
      </c>
      <c r="H1017" s="807"/>
      <c r="I1017" s="824"/>
      <c r="J1017" s="837"/>
    </row>
    <row r="1018" spans="1:10">
      <c r="A1018" s="935" t="s">
        <v>1266</v>
      </c>
      <c r="B1018" s="48" t="s">
        <v>6674</v>
      </c>
      <c r="C1018" s="974">
        <v>6.44</v>
      </c>
      <c r="D1018" s="976" t="s">
        <v>4436</v>
      </c>
      <c r="E1018" s="975">
        <v>41158</v>
      </c>
      <c r="H1018" s="807"/>
      <c r="I1018" s="824"/>
      <c r="J1018" s="837"/>
    </row>
    <row r="1019" spans="1:10">
      <c r="A1019" s="983" t="s">
        <v>5673</v>
      </c>
      <c r="B1019" s="976" t="s">
        <v>311</v>
      </c>
      <c r="C1019" s="974">
        <v>0.08</v>
      </c>
      <c r="D1019" s="976" t="s">
        <v>4438</v>
      </c>
      <c r="E1019" s="975">
        <v>41158</v>
      </c>
      <c r="H1019" s="807"/>
      <c r="I1019" s="824"/>
      <c r="J1019" s="837"/>
    </row>
    <row r="1020" spans="1:10">
      <c r="A1020" s="935" t="s">
        <v>2178</v>
      </c>
      <c r="B1020" s="976" t="s">
        <v>6641</v>
      </c>
      <c r="C1020" s="974">
        <v>0.03</v>
      </c>
      <c r="D1020" s="976" t="s">
        <v>4422</v>
      </c>
      <c r="E1020" s="975">
        <v>41158</v>
      </c>
      <c r="H1020" s="807"/>
      <c r="I1020" s="824"/>
      <c r="J1020" s="837"/>
    </row>
    <row r="1021" spans="1:10">
      <c r="A1021" s="935" t="s">
        <v>2191</v>
      </c>
      <c r="B1021" s="5" t="s">
        <v>6823</v>
      </c>
      <c r="C1021" s="974">
        <v>0.5</v>
      </c>
      <c r="D1021" s="976" t="s">
        <v>4425</v>
      </c>
      <c r="E1021" s="975">
        <v>41158</v>
      </c>
      <c r="H1021" s="807"/>
      <c r="I1021" s="824"/>
      <c r="J1021" s="837"/>
    </row>
    <row r="1022" spans="1:10">
      <c r="A1022" s="935" t="s">
        <v>2191</v>
      </c>
      <c r="B1022" s="48" t="s">
        <v>6670</v>
      </c>
      <c r="C1022" s="974">
        <v>0.86</v>
      </c>
      <c r="D1022" s="976" t="s">
        <v>4431</v>
      </c>
      <c r="E1022" s="975">
        <v>41158</v>
      </c>
      <c r="H1022" s="807"/>
      <c r="I1022" s="824"/>
      <c r="J1022" s="837"/>
    </row>
    <row r="1023" spans="1:10">
      <c r="A1023" s="935" t="s">
        <v>2188</v>
      </c>
      <c r="B1023" s="979" t="s">
        <v>6659</v>
      </c>
      <c r="C1023" s="974">
        <v>4.66</v>
      </c>
      <c r="D1023" s="976" t="s">
        <v>4418</v>
      </c>
      <c r="E1023" s="975">
        <v>41158</v>
      </c>
      <c r="H1023" s="807"/>
      <c r="I1023" s="824"/>
      <c r="J1023" s="837"/>
    </row>
    <row r="1024" spans="1:10">
      <c r="A1024" s="978" t="s">
        <v>2194</v>
      </c>
      <c r="B1024" s="979" t="s">
        <v>6744</v>
      </c>
      <c r="C1024" s="974">
        <v>1.17</v>
      </c>
      <c r="D1024" s="976" t="s">
        <v>4419</v>
      </c>
      <c r="E1024" s="975">
        <v>41158</v>
      </c>
      <c r="H1024" s="807"/>
      <c r="I1024" s="824"/>
      <c r="J1024" s="837"/>
    </row>
    <row r="1025" spans="1:10">
      <c r="A1025" s="978" t="s">
        <v>2194</v>
      </c>
      <c r="B1025" s="5" t="s">
        <v>6808</v>
      </c>
      <c r="C1025" s="974">
        <v>0.18</v>
      </c>
      <c r="D1025" s="976" t="s">
        <v>4430</v>
      </c>
      <c r="E1025" s="975">
        <v>41158</v>
      </c>
      <c r="H1025" s="807"/>
      <c r="I1025" s="824"/>
      <c r="J1025" s="837"/>
    </row>
    <row r="1026" spans="1:10">
      <c r="A1026" s="978" t="s">
        <v>2194</v>
      </c>
      <c r="B1026" s="5" t="s">
        <v>6799</v>
      </c>
      <c r="C1026" s="974">
        <v>0.5</v>
      </c>
      <c r="D1026" s="976" t="s">
        <v>4421</v>
      </c>
      <c r="E1026" s="975">
        <v>41158</v>
      </c>
      <c r="H1026" s="807"/>
      <c r="I1026" s="824"/>
      <c r="J1026" s="837"/>
    </row>
    <row r="1027" spans="1:10">
      <c r="A1027" s="935" t="s">
        <v>1269</v>
      </c>
      <c r="B1027" s="5" t="s">
        <v>6722</v>
      </c>
      <c r="C1027" s="974">
        <v>0.14000000000000001</v>
      </c>
      <c r="D1027" s="976" t="s">
        <v>4435</v>
      </c>
      <c r="E1027" s="975">
        <v>41158</v>
      </c>
      <c r="H1027" s="807"/>
      <c r="I1027" s="824"/>
      <c r="J1027" s="837"/>
    </row>
    <row r="1028" spans="1:10">
      <c r="A1028" s="978" t="s">
        <v>2180</v>
      </c>
      <c r="B1028" s="979" t="s">
        <v>6644</v>
      </c>
      <c r="C1028" s="974">
        <v>0.32</v>
      </c>
      <c r="D1028" s="976" t="s">
        <v>4437</v>
      </c>
      <c r="E1028" s="975">
        <v>41158</v>
      </c>
      <c r="H1028" s="807"/>
      <c r="I1028" s="824"/>
      <c r="J1028" s="837"/>
    </row>
    <row r="1029" spans="1:10">
      <c r="A1029" s="935" t="s">
        <v>2198</v>
      </c>
      <c r="B1029" s="5" t="s">
        <v>6704</v>
      </c>
      <c r="C1029" s="974">
        <v>0.68</v>
      </c>
      <c r="D1029" s="976" t="s">
        <v>4434</v>
      </c>
      <c r="E1029" s="975">
        <v>41158</v>
      </c>
      <c r="H1029" s="807"/>
      <c r="I1029" s="824"/>
      <c r="J1029" s="837"/>
    </row>
    <row r="1030" spans="1:10">
      <c r="A1030" s="978" t="s">
        <v>2193</v>
      </c>
      <c r="B1030" s="979" t="s">
        <v>6676</v>
      </c>
      <c r="C1030" s="974">
        <v>0.4</v>
      </c>
      <c r="D1030" s="976" t="s">
        <v>4424</v>
      </c>
      <c r="E1030" s="975">
        <v>41158</v>
      </c>
      <c r="H1030" s="807"/>
      <c r="I1030" s="824"/>
      <c r="J1030" s="837"/>
    </row>
    <row r="1031" spans="1:10">
      <c r="A1031" s="935" t="s">
        <v>2192</v>
      </c>
      <c r="B1031" s="5" t="s">
        <v>6775</v>
      </c>
      <c r="C1031" s="974">
        <v>1.3</v>
      </c>
      <c r="D1031" s="976" t="s">
        <v>4443</v>
      </c>
      <c r="E1031" s="975">
        <v>41159</v>
      </c>
      <c r="H1031" s="807"/>
      <c r="I1031" s="824"/>
      <c r="J1031" s="837"/>
    </row>
    <row r="1032" spans="1:10">
      <c r="A1032" s="935" t="s">
        <v>2177</v>
      </c>
      <c r="B1032" s="976" t="s">
        <v>6807</v>
      </c>
      <c r="C1032" s="974">
        <v>0.32</v>
      </c>
      <c r="D1032" s="976" t="s">
        <v>4439</v>
      </c>
      <c r="E1032" s="975">
        <v>41159</v>
      </c>
      <c r="H1032" s="807"/>
      <c r="I1032" s="824"/>
      <c r="J1032" s="837"/>
    </row>
    <row r="1033" spans="1:10">
      <c r="A1033" s="935" t="s">
        <v>1266</v>
      </c>
      <c r="B1033" s="48" t="s">
        <v>6656</v>
      </c>
      <c r="C1033" s="974">
        <v>0.53</v>
      </c>
      <c r="D1033" s="976" t="s">
        <v>4442</v>
      </c>
      <c r="E1033" s="975">
        <v>41159</v>
      </c>
      <c r="H1033" s="807"/>
      <c r="I1033" s="824"/>
      <c r="J1033" s="837"/>
    </row>
    <row r="1034" spans="1:10">
      <c r="A1034" s="978" t="s">
        <v>2193</v>
      </c>
      <c r="B1034" s="5" t="s">
        <v>6824</v>
      </c>
      <c r="C1034" s="974">
        <v>0.85</v>
      </c>
      <c r="D1034" s="976" t="s">
        <v>4441</v>
      </c>
      <c r="E1034" s="975">
        <v>41159</v>
      </c>
      <c r="H1034" s="807"/>
      <c r="I1034" s="824"/>
      <c r="J1034" s="837"/>
    </row>
    <row r="1035" spans="1:10">
      <c r="A1035" s="935" t="s">
        <v>1267</v>
      </c>
      <c r="B1035" s="5" t="s">
        <v>6683</v>
      </c>
      <c r="C1035" s="974">
        <v>11.15</v>
      </c>
      <c r="D1035" s="5" t="s">
        <v>315</v>
      </c>
      <c r="E1035" s="975">
        <v>41161</v>
      </c>
      <c r="H1035" s="807"/>
      <c r="I1035" s="824"/>
      <c r="J1035" s="837"/>
    </row>
    <row r="1036" spans="1:10">
      <c r="A1036" s="935" t="s">
        <v>2177</v>
      </c>
      <c r="B1036" s="976" t="s">
        <v>6807</v>
      </c>
      <c r="C1036" s="974">
        <v>7.48</v>
      </c>
      <c r="D1036" s="976" t="s">
        <v>4448</v>
      </c>
      <c r="E1036" s="975">
        <v>41162</v>
      </c>
      <c r="H1036" s="807"/>
      <c r="I1036" s="824"/>
      <c r="J1036" s="837"/>
    </row>
    <row r="1037" spans="1:10">
      <c r="A1037" s="935" t="s">
        <v>1266</v>
      </c>
      <c r="B1037" s="979" t="s">
        <v>6695</v>
      </c>
      <c r="C1037" s="974">
        <v>1.36</v>
      </c>
      <c r="D1037" s="976" t="s">
        <v>4446</v>
      </c>
      <c r="E1037" s="975">
        <v>41162</v>
      </c>
      <c r="H1037" s="807"/>
      <c r="I1037" s="824"/>
      <c r="J1037" s="837"/>
    </row>
    <row r="1038" spans="1:10">
      <c r="A1038" s="935" t="s">
        <v>1266</v>
      </c>
      <c r="B1038" s="979" t="s">
        <v>6695</v>
      </c>
      <c r="C1038" s="974">
        <v>7.14</v>
      </c>
      <c r="D1038" s="976" t="s">
        <v>4450</v>
      </c>
      <c r="E1038" s="975">
        <v>41162</v>
      </c>
      <c r="H1038" s="807"/>
      <c r="I1038" s="824"/>
      <c r="J1038" s="837"/>
    </row>
    <row r="1039" spans="1:10">
      <c r="A1039" s="935" t="s">
        <v>1266</v>
      </c>
      <c r="B1039" s="5" t="s">
        <v>6662</v>
      </c>
      <c r="C1039" s="974">
        <v>4.96</v>
      </c>
      <c r="D1039" s="976" t="s">
        <v>4041</v>
      </c>
      <c r="E1039" s="975">
        <v>41162</v>
      </c>
      <c r="H1039" s="807"/>
      <c r="I1039" s="824"/>
      <c r="J1039" s="837"/>
    </row>
    <row r="1040" spans="1:10">
      <c r="A1040" s="935" t="s">
        <v>2197</v>
      </c>
      <c r="B1040" s="979" t="s">
        <v>6685</v>
      </c>
      <c r="C1040" s="974">
        <v>0.16</v>
      </c>
      <c r="D1040" s="976" t="s">
        <v>4449</v>
      </c>
      <c r="E1040" s="975">
        <v>41162</v>
      </c>
      <c r="H1040" s="807"/>
      <c r="I1040" s="824"/>
      <c r="J1040" s="837"/>
    </row>
    <row r="1041" spans="1:10">
      <c r="A1041" s="978" t="s">
        <v>2194</v>
      </c>
      <c r="B1041" s="979" t="s">
        <v>6744</v>
      </c>
      <c r="C1041" s="974">
        <v>1.22</v>
      </c>
      <c r="D1041" s="976" t="s">
        <v>4447</v>
      </c>
      <c r="E1041" s="975">
        <v>41162</v>
      </c>
      <c r="H1041" s="807"/>
      <c r="I1041" s="824"/>
      <c r="J1041" s="837"/>
    </row>
    <row r="1042" spans="1:10">
      <c r="A1042" s="978" t="s">
        <v>2194</v>
      </c>
      <c r="B1042" s="5" t="s">
        <v>6799</v>
      </c>
      <c r="C1042" s="974" t="s">
        <v>4444</v>
      </c>
      <c r="D1042" s="976" t="s">
        <v>4421</v>
      </c>
      <c r="E1042" s="975">
        <v>41162</v>
      </c>
      <c r="H1042" s="807"/>
      <c r="I1042" s="824"/>
      <c r="J1042" s="837"/>
    </row>
    <row r="1043" spans="1:10">
      <c r="A1043" s="978" t="s">
        <v>2193</v>
      </c>
      <c r="B1043" s="5" t="s">
        <v>6824</v>
      </c>
      <c r="C1043" s="974">
        <v>0.33</v>
      </c>
      <c r="D1043" s="976" t="s">
        <v>4441</v>
      </c>
      <c r="E1043" s="975">
        <v>41162</v>
      </c>
      <c r="H1043" s="807"/>
      <c r="I1043" s="824"/>
      <c r="J1043" s="837"/>
    </row>
    <row r="1044" spans="1:10">
      <c r="A1044" s="935" t="s">
        <v>2181</v>
      </c>
      <c r="B1044" s="979" t="s">
        <v>6677</v>
      </c>
      <c r="C1044" s="974">
        <v>8.16</v>
      </c>
      <c r="D1044" s="976" t="s">
        <v>4456</v>
      </c>
      <c r="E1044" s="975">
        <v>41163</v>
      </c>
      <c r="H1044" s="807"/>
      <c r="I1044" s="824"/>
      <c r="J1044" s="837"/>
    </row>
    <row r="1045" spans="1:10">
      <c r="A1045" s="935" t="s">
        <v>2183</v>
      </c>
      <c r="B1045" s="48" t="s">
        <v>416</v>
      </c>
      <c r="C1045" s="974">
        <v>1.59</v>
      </c>
      <c r="D1045" s="976" t="s">
        <v>4454</v>
      </c>
      <c r="E1045" s="975">
        <v>41163</v>
      </c>
      <c r="H1045" s="807"/>
      <c r="I1045" s="824"/>
      <c r="J1045" s="837"/>
    </row>
    <row r="1046" spans="1:10">
      <c r="A1046" s="935" t="s">
        <v>2183</v>
      </c>
      <c r="B1046" s="48" t="s">
        <v>416</v>
      </c>
      <c r="C1046" s="974">
        <v>3.36</v>
      </c>
      <c r="D1046" s="976" t="s">
        <v>4457</v>
      </c>
      <c r="E1046" s="975">
        <v>41163</v>
      </c>
      <c r="H1046" s="807"/>
      <c r="I1046" s="824"/>
      <c r="J1046" s="837"/>
    </row>
    <row r="1047" spans="1:10">
      <c r="A1047" s="935" t="s">
        <v>2183</v>
      </c>
      <c r="B1047" s="48" t="s">
        <v>416</v>
      </c>
      <c r="C1047" s="974">
        <v>1.39</v>
      </c>
      <c r="D1047" s="976" t="s">
        <v>4458</v>
      </c>
      <c r="E1047" s="975">
        <v>41163</v>
      </c>
      <c r="H1047" s="807"/>
      <c r="I1047" s="824"/>
      <c r="J1047" s="837"/>
    </row>
    <row r="1048" spans="1:10">
      <c r="A1048" s="935" t="s">
        <v>1266</v>
      </c>
      <c r="B1048" s="979" t="s">
        <v>6695</v>
      </c>
      <c r="C1048" s="974">
        <v>0.17</v>
      </c>
      <c r="D1048" s="976" t="s">
        <v>4453</v>
      </c>
      <c r="E1048" s="975">
        <v>41163</v>
      </c>
      <c r="H1048" s="807"/>
      <c r="I1048" s="824"/>
      <c r="J1048" s="837"/>
    </row>
    <row r="1049" spans="1:10">
      <c r="A1049" s="978" t="s">
        <v>2180</v>
      </c>
      <c r="B1049" s="979" t="s">
        <v>6644</v>
      </c>
      <c r="C1049" s="974">
        <v>0.76</v>
      </c>
      <c r="D1049" s="976" t="s">
        <v>4451</v>
      </c>
      <c r="E1049" s="975">
        <v>41163</v>
      </c>
      <c r="H1049" s="807"/>
      <c r="I1049" s="824"/>
      <c r="J1049" s="837"/>
    </row>
    <row r="1050" spans="1:10">
      <c r="A1050" s="978" t="s">
        <v>2180</v>
      </c>
      <c r="B1050" s="979" t="s">
        <v>6644</v>
      </c>
      <c r="C1050" s="974">
        <v>1.3</v>
      </c>
      <c r="D1050" s="976" t="s">
        <v>4459</v>
      </c>
      <c r="E1050" s="975">
        <v>41163</v>
      </c>
      <c r="H1050" s="807"/>
      <c r="I1050" s="824"/>
      <c r="J1050" s="837"/>
    </row>
    <row r="1051" spans="1:10">
      <c r="A1051" s="935" t="s">
        <v>2198</v>
      </c>
      <c r="B1051" s="5" t="s">
        <v>6704</v>
      </c>
      <c r="C1051" s="974">
        <v>3.0859999999999999</v>
      </c>
      <c r="D1051" s="976" t="s">
        <v>4452</v>
      </c>
      <c r="E1051" s="975">
        <v>41163</v>
      </c>
      <c r="H1051" s="807"/>
      <c r="I1051" s="824"/>
      <c r="J1051" s="837"/>
    </row>
    <row r="1052" spans="1:10">
      <c r="A1052" s="935" t="s">
        <v>2177</v>
      </c>
      <c r="B1052" s="976" t="s">
        <v>6807</v>
      </c>
      <c r="C1052" s="974">
        <v>10.41</v>
      </c>
      <c r="D1052" s="976" t="s">
        <v>4462</v>
      </c>
      <c r="E1052" s="975">
        <v>41164</v>
      </c>
      <c r="H1052" s="807"/>
      <c r="I1052" s="824"/>
      <c r="J1052" s="837"/>
    </row>
    <row r="1053" spans="1:10">
      <c r="A1053" s="935" t="s">
        <v>1266</v>
      </c>
      <c r="B1053" s="5" t="s">
        <v>6668</v>
      </c>
      <c r="C1053" s="974">
        <v>3.44</v>
      </c>
      <c r="D1053" s="976" t="s">
        <v>4467</v>
      </c>
      <c r="E1053" s="975">
        <v>41164</v>
      </c>
      <c r="H1053" s="807"/>
      <c r="I1053" s="824"/>
      <c r="J1053" s="837"/>
    </row>
    <row r="1054" spans="1:10">
      <c r="A1054" s="935" t="s">
        <v>1266</v>
      </c>
      <c r="B1054" s="979" t="s">
        <v>6695</v>
      </c>
      <c r="C1054" s="974">
        <v>3.18</v>
      </c>
      <c r="D1054" s="976" t="s">
        <v>4463</v>
      </c>
      <c r="E1054" s="975">
        <v>41164</v>
      </c>
      <c r="H1054" s="807"/>
      <c r="I1054" s="824"/>
      <c r="J1054" s="837"/>
    </row>
    <row r="1055" spans="1:10">
      <c r="A1055" s="935" t="s">
        <v>2178</v>
      </c>
      <c r="B1055" s="976" t="s">
        <v>6641</v>
      </c>
      <c r="C1055" s="974">
        <v>0.16</v>
      </c>
      <c r="D1055" s="976" t="s">
        <v>4461</v>
      </c>
      <c r="E1055" s="975">
        <v>41164</v>
      </c>
      <c r="H1055" s="807"/>
      <c r="I1055" s="824"/>
      <c r="J1055" s="837"/>
    </row>
    <row r="1056" spans="1:10">
      <c r="A1056" s="935" t="s">
        <v>2191</v>
      </c>
      <c r="B1056" s="5" t="s">
        <v>6825</v>
      </c>
      <c r="C1056" s="974">
        <v>1.24</v>
      </c>
      <c r="D1056" s="976" t="s">
        <v>4465</v>
      </c>
      <c r="E1056" s="975">
        <v>41164</v>
      </c>
      <c r="H1056" s="807"/>
      <c r="I1056" s="824"/>
      <c r="J1056" s="837"/>
    </row>
    <row r="1057" spans="1:10">
      <c r="A1057" s="978" t="s">
        <v>2194</v>
      </c>
      <c r="B1057" s="979" t="s">
        <v>6744</v>
      </c>
      <c r="C1057" s="974">
        <v>1.65</v>
      </c>
      <c r="D1057" s="976" t="s">
        <v>4461</v>
      </c>
      <c r="E1057" s="975">
        <v>41164</v>
      </c>
      <c r="H1057" s="807"/>
      <c r="I1057" s="824"/>
      <c r="J1057" s="837"/>
    </row>
    <row r="1058" spans="1:10">
      <c r="A1058" s="935" t="s">
        <v>6826</v>
      </c>
      <c r="B1058" s="5" t="s">
        <v>6827</v>
      </c>
      <c r="C1058" s="974">
        <v>0.36</v>
      </c>
      <c r="D1058" s="976" t="s">
        <v>4469</v>
      </c>
      <c r="E1058" s="975">
        <v>41165</v>
      </c>
      <c r="H1058" s="807"/>
      <c r="I1058" s="824"/>
      <c r="J1058" s="837"/>
    </row>
    <row r="1059" spans="1:10">
      <c r="A1059" s="935" t="s">
        <v>1266</v>
      </c>
      <c r="B1059" s="48" t="s">
        <v>425</v>
      </c>
      <c r="C1059" s="974">
        <v>2.64</v>
      </c>
      <c r="D1059" s="976" t="s">
        <v>4474</v>
      </c>
      <c r="E1059" s="975">
        <v>41165</v>
      </c>
      <c r="H1059" s="807"/>
      <c r="I1059" s="824"/>
      <c r="J1059" s="837"/>
    </row>
    <row r="1060" spans="1:10">
      <c r="A1060" s="935" t="s">
        <v>1266</v>
      </c>
      <c r="B1060" s="48" t="s">
        <v>425</v>
      </c>
      <c r="C1060" s="974">
        <v>3.11</v>
      </c>
      <c r="D1060" s="976" t="s">
        <v>4475</v>
      </c>
      <c r="E1060" s="975">
        <v>41165</v>
      </c>
      <c r="H1060" s="807"/>
      <c r="I1060" s="824"/>
      <c r="J1060" s="837"/>
    </row>
    <row r="1061" spans="1:10">
      <c r="A1061" s="935" t="s">
        <v>1266</v>
      </c>
      <c r="B1061" s="980" t="s">
        <v>6652</v>
      </c>
      <c r="C1061" s="974">
        <v>5.36</v>
      </c>
      <c r="D1061" s="976" t="s">
        <v>4476</v>
      </c>
      <c r="E1061" s="975">
        <v>41165</v>
      </c>
      <c r="H1061" s="807"/>
      <c r="I1061" s="824"/>
      <c r="J1061" s="837"/>
    </row>
    <row r="1062" spans="1:10">
      <c r="A1062" s="935" t="s">
        <v>2178</v>
      </c>
      <c r="B1062" s="976" t="s">
        <v>6641</v>
      </c>
      <c r="C1062" s="974">
        <v>0.13</v>
      </c>
      <c r="D1062" s="976" t="s">
        <v>4470</v>
      </c>
      <c r="E1062" s="975">
        <v>41165</v>
      </c>
      <c r="H1062" s="807"/>
      <c r="I1062" s="824"/>
      <c r="J1062" s="837"/>
    </row>
    <row r="1063" spans="1:10">
      <c r="A1063" s="935" t="s">
        <v>2178</v>
      </c>
      <c r="B1063" s="976" t="s">
        <v>6641</v>
      </c>
      <c r="C1063" s="974">
        <v>0.17</v>
      </c>
      <c r="D1063" s="976" t="s">
        <v>4471</v>
      </c>
      <c r="E1063" s="975">
        <v>41165</v>
      </c>
      <c r="H1063" s="807"/>
      <c r="I1063" s="824"/>
      <c r="J1063" s="837"/>
    </row>
    <row r="1064" spans="1:10">
      <c r="A1064" s="935" t="s">
        <v>2178</v>
      </c>
      <c r="B1064" s="976" t="s">
        <v>6641</v>
      </c>
      <c r="C1064" s="974">
        <v>0.34</v>
      </c>
      <c r="D1064" s="976" t="s">
        <v>4472</v>
      </c>
      <c r="E1064" s="975">
        <v>41165</v>
      </c>
      <c r="H1064" s="807"/>
      <c r="I1064" s="824"/>
      <c r="J1064" s="837"/>
    </row>
    <row r="1065" spans="1:10">
      <c r="A1065" s="935" t="s">
        <v>2181</v>
      </c>
      <c r="B1065" s="979" t="s">
        <v>6677</v>
      </c>
      <c r="C1065" s="974">
        <v>2.42</v>
      </c>
      <c r="D1065" s="976" t="s">
        <v>4484</v>
      </c>
      <c r="E1065" s="975">
        <v>41166</v>
      </c>
      <c r="H1065" s="807"/>
      <c r="I1065" s="824"/>
      <c r="J1065" s="837"/>
    </row>
    <row r="1066" spans="1:10">
      <c r="A1066" s="935" t="s">
        <v>2181</v>
      </c>
      <c r="B1066" s="979" t="s">
        <v>6677</v>
      </c>
      <c r="C1066" s="974">
        <v>3.56</v>
      </c>
      <c r="D1066" s="976" t="s">
        <v>4486</v>
      </c>
      <c r="E1066" s="975">
        <v>41166</v>
      </c>
      <c r="H1066" s="807"/>
      <c r="I1066" s="824"/>
      <c r="J1066" s="837"/>
    </row>
    <row r="1067" spans="1:10">
      <c r="A1067" s="935" t="s">
        <v>2181</v>
      </c>
      <c r="B1067" s="979" t="s">
        <v>6677</v>
      </c>
      <c r="C1067" s="974">
        <v>0.77</v>
      </c>
      <c r="D1067" s="976" t="s">
        <v>4488</v>
      </c>
      <c r="E1067" s="975">
        <v>41166</v>
      </c>
      <c r="H1067" s="807"/>
      <c r="I1067" s="824"/>
      <c r="J1067" s="837"/>
    </row>
    <row r="1068" spans="1:10">
      <c r="A1068" s="935" t="s">
        <v>2183</v>
      </c>
      <c r="B1068" s="48" t="s">
        <v>416</v>
      </c>
      <c r="C1068" s="974">
        <v>4.03</v>
      </c>
      <c r="D1068" s="976" t="s">
        <v>4480</v>
      </c>
      <c r="E1068" s="975">
        <v>41166</v>
      </c>
      <c r="H1068" s="807"/>
      <c r="I1068" s="824"/>
      <c r="J1068" s="837"/>
    </row>
    <row r="1069" spans="1:10">
      <c r="A1069" s="935" t="s">
        <v>2183</v>
      </c>
      <c r="B1069" s="48" t="s">
        <v>416</v>
      </c>
      <c r="C1069" s="974">
        <v>1.5</v>
      </c>
      <c r="D1069" s="976" t="s">
        <v>4481</v>
      </c>
      <c r="E1069" s="975">
        <v>41166</v>
      </c>
      <c r="H1069" s="807"/>
      <c r="I1069" s="824"/>
      <c r="J1069" s="837"/>
    </row>
    <row r="1070" spans="1:10">
      <c r="A1070" s="935" t="s">
        <v>2183</v>
      </c>
      <c r="B1070" s="48" t="s">
        <v>416</v>
      </c>
      <c r="C1070" s="974">
        <v>2.94</v>
      </c>
      <c r="D1070" s="976" t="s">
        <v>4482</v>
      </c>
      <c r="E1070" s="975">
        <v>41166</v>
      </c>
      <c r="H1070" s="807"/>
      <c r="I1070" s="824"/>
      <c r="J1070" s="837"/>
    </row>
    <row r="1071" spans="1:10">
      <c r="A1071" s="935" t="s">
        <v>1266</v>
      </c>
      <c r="B1071" s="48" t="s">
        <v>425</v>
      </c>
      <c r="C1071" s="974">
        <v>0.22</v>
      </c>
      <c r="D1071" s="976" t="s">
        <v>4479</v>
      </c>
      <c r="E1071" s="975">
        <v>41166</v>
      </c>
      <c r="H1071" s="807"/>
      <c r="I1071" s="824"/>
      <c r="J1071" s="837"/>
    </row>
    <row r="1072" spans="1:10">
      <c r="A1072" s="935" t="s">
        <v>1266</v>
      </c>
      <c r="B1072" s="979" t="s">
        <v>6695</v>
      </c>
      <c r="C1072" s="974">
        <v>4.33</v>
      </c>
      <c r="D1072" s="976" t="s">
        <v>4485</v>
      </c>
      <c r="E1072" s="975">
        <v>41166</v>
      </c>
      <c r="H1072" s="807"/>
      <c r="I1072" s="824"/>
      <c r="J1072" s="837"/>
    </row>
    <row r="1073" spans="1:10">
      <c r="A1073" s="935" t="s">
        <v>2178</v>
      </c>
      <c r="B1073" s="976" t="s">
        <v>6641</v>
      </c>
      <c r="C1073" s="974">
        <v>0.03</v>
      </c>
      <c r="D1073" s="976" t="s">
        <v>4478</v>
      </c>
      <c r="E1073" s="975">
        <v>41166</v>
      </c>
      <c r="H1073" s="807"/>
      <c r="I1073" s="824"/>
      <c r="J1073" s="837"/>
    </row>
    <row r="1074" spans="1:10">
      <c r="A1074" s="978" t="s">
        <v>2194</v>
      </c>
      <c r="B1074" s="5" t="s">
        <v>6808</v>
      </c>
      <c r="C1074" s="974">
        <v>2.8</v>
      </c>
      <c r="D1074" s="976" t="s">
        <v>4477</v>
      </c>
      <c r="E1074" s="975">
        <v>41166</v>
      </c>
      <c r="H1074" s="807"/>
      <c r="I1074" s="824"/>
      <c r="J1074" s="837"/>
    </row>
    <row r="1075" spans="1:10">
      <c r="A1075" s="935" t="s">
        <v>1269</v>
      </c>
      <c r="B1075" s="5" t="s">
        <v>6722</v>
      </c>
      <c r="C1075" s="974">
        <v>3.23</v>
      </c>
      <c r="D1075" s="976" t="s">
        <v>4487</v>
      </c>
      <c r="E1075" s="975">
        <v>41166</v>
      </c>
      <c r="H1075" s="807"/>
      <c r="I1075" s="824"/>
      <c r="J1075" s="837"/>
    </row>
    <row r="1076" spans="1:10">
      <c r="A1076" s="935" t="s">
        <v>1266</v>
      </c>
      <c r="B1076" s="979" t="s">
        <v>6781</v>
      </c>
      <c r="C1076" s="974">
        <v>2.44</v>
      </c>
      <c r="D1076" s="976" t="s">
        <v>4490</v>
      </c>
      <c r="E1076" s="975">
        <v>41167</v>
      </c>
      <c r="H1076" s="807"/>
      <c r="I1076" s="824"/>
      <c r="J1076" s="837"/>
    </row>
    <row r="1077" spans="1:10">
      <c r="A1077" s="935" t="s">
        <v>1266</v>
      </c>
      <c r="B1077" s="48" t="s">
        <v>6658</v>
      </c>
      <c r="C1077" s="974">
        <v>0.76</v>
      </c>
      <c r="D1077" s="976" t="s">
        <v>4489</v>
      </c>
      <c r="E1077" s="975">
        <v>41167</v>
      </c>
      <c r="H1077" s="807"/>
      <c r="I1077" s="824"/>
      <c r="J1077" s="837"/>
    </row>
    <row r="1078" spans="1:10">
      <c r="A1078" s="935" t="s">
        <v>2181</v>
      </c>
      <c r="B1078" s="979" t="s">
        <v>6677</v>
      </c>
      <c r="C1078" s="974">
        <v>2.61</v>
      </c>
      <c r="D1078" s="976" t="s">
        <v>3610</v>
      </c>
      <c r="E1078" s="975">
        <v>41169</v>
      </c>
      <c r="H1078" s="807"/>
      <c r="I1078" s="824"/>
      <c r="J1078" s="837"/>
    </row>
    <row r="1079" spans="1:10">
      <c r="A1079" s="935" t="s">
        <v>2183</v>
      </c>
      <c r="B1079" s="48" t="s">
        <v>416</v>
      </c>
      <c r="C1079" s="974">
        <v>1.3</v>
      </c>
      <c r="D1079" s="976" t="s">
        <v>4492</v>
      </c>
      <c r="E1079" s="975">
        <v>41169</v>
      </c>
      <c r="H1079" s="807"/>
      <c r="I1079" s="824"/>
      <c r="J1079" s="837"/>
    </row>
    <row r="1080" spans="1:10">
      <c r="A1080" s="935" t="s">
        <v>1266</v>
      </c>
      <c r="B1080" s="979" t="s">
        <v>6665</v>
      </c>
      <c r="C1080" s="974">
        <v>0.77</v>
      </c>
      <c r="D1080" s="976" t="s">
        <v>4491</v>
      </c>
      <c r="E1080" s="975">
        <v>41169</v>
      </c>
      <c r="H1080" s="807"/>
      <c r="I1080" s="824"/>
      <c r="J1080" s="837"/>
    </row>
    <row r="1081" spans="1:10">
      <c r="A1081" s="935" t="s">
        <v>1266</v>
      </c>
      <c r="B1081" s="48" t="s">
        <v>6656</v>
      </c>
      <c r="C1081" s="974">
        <v>0.28999999999999998</v>
      </c>
      <c r="D1081" s="976" t="s">
        <v>4494</v>
      </c>
      <c r="E1081" s="975">
        <v>41170</v>
      </c>
      <c r="H1081" s="807"/>
      <c r="I1081" s="824"/>
      <c r="J1081" s="837"/>
    </row>
    <row r="1082" spans="1:10">
      <c r="A1082" s="935" t="s">
        <v>2188</v>
      </c>
      <c r="B1082" s="979" t="s">
        <v>6659</v>
      </c>
      <c r="C1082" s="974">
        <v>3.22</v>
      </c>
      <c r="D1082" s="976" t="s">
        <v>4493</v>
      </c>
      <c r="E1082" s="975">
        <v>41170</v>
      </c>
      <c r="H1082" s="807"/>
      <c r="I1082" s="824"/>
      <c r="J1082" s="837"/>
    </row>
    <row r="1083" spans="1:10">
      <c r="A1083" s="935" t="s">
        <v>1267</v>
      </c>
      <c r="B1083" s="5" t="s">
        <v>6691</v>
      </c>
      <c r="C1083" s="974">
        <v>1.27</v>
      </c>
      <c r="D1083" s="976" t="s">
        <v>4496</v>
      </c>
      <c r="E1083" s="975">
        <v>41170</v>
      </c>
      <c r="H1083" s="807"/>
      <c r="I1083" s="824"/>
      <c r="J1083" s="837"/>
    </row>
    <row r="1084" spans="1:10">
      <c r="A1084" s="935" t="s">
        <v>1266</v>
      </c>
      <c r="B1084" s="5" t="s">
        <v>6681</v>
      </c>
      <c r="C1084" s="974">
        <v>2.71</v>
      </c>
      <c r="D1084" s="976" t="s">
        <v>4499</v>
      </c>
      <c r="E1084" s="975">
        <v>41171</v>
      </c>
      <c r="H1084" s="807"/>
      <c r="I1084" s="824"/>
      <c r="J1084" s="837"/>
    </row>
    <row r="1085" spans="1:10">
      <c r="A1085" s="935" t="s">
        <v>1266</v>
      </c>
      <c r="B1085" s="5" t="s">
        <v>6681</v>
      </c>
      <c r="C1085" s="974">
        <v>1.02</v>
      </c>
      <c r="D1085" s="976" t="s">
        <v>4500</v>
      </c>
      <c r="E1085" s="975">
        <v>41171</v>
      </c>
      <c r="H1085" s="807"/>
      <c r="I1085" s="824"/>
      <c r="J1085" s="837"/>
    </row>
    <row r="1086" spans="1:10">
      <c r="A1086" s="935" t="s">
        <v>1266</v>
      </c>
      <c r="B1086" s="5" t="s">
        <v>6681</v>
      </c>
      <c r="C1086" s="974">
        <v>3.2</v>
      </c>
      <c r="D1086" s="976" t="s">
        <v>4501</v>
      </c>
      <c r="E1086" s="975">
        <v>41171</v>
      </c>
      <c r="H1086" s="807"/>
      <c r="I1086" s="824"/>
      <c r="J1086" s="837"/>
    </row>
    <row r="1087" spans="1:10">
      <c r="A1087" s="935" t="s">
        <v>1266</v>
      </c>
      <c r="B1087" s="5" t="s">
        <v>6681</v>
      </c>
      <c r="C1087" s="974">
        <v>1.42</v>
      </c>
      <c r="D1087" s="976" t="s">
        <v>4502</v>
      </c>
      <c r="E1087" s="975">
        <v>41171</v>
      </c>
      <c r="H1087" s="807"/>
      <c r="I1087" s="824"/>
      <c r="J1087" s="837"/>
    </row>
    <row r="1088" spans="1:10">
      <c r="A1088" s="935" t="s">
        <v>1266</v>
      </c>
      <c r="B1088" s="5" t="s">
        <v>6681</v>
      </c>
      <c r="C1088" s="974">
        <v>2.4</v>
      </c>
      <c r="D1088" s="976" t="s">
        <v>4503</v>
      </c>
      <c r="E1088" s="975">
        <v>41172</v>
      </c>
      <c r="H1088" s="807"/>
      <c r="I1088" s="824"/>
      <c r="J1088" s="837"/>
    </row>
    <row r="1089" spans="1:10">
      <c r="A1089" s="935" t="s">
        <v>2188</v>
      </c>
      <c r="B1089" s="979" t="s">
        <v>6659</v>
      </c>
      <c r="C1089" s="974">
        <v>5.62</v>
      </c>
      <c r="D1089" s="976" t="s">
        <v>4504</v>
      </c>
      <c r="E1089" s="975">
        <v>41172</v>
      </c>
      <c r="H1089" s="807"/>
      <c r="I1089" s="824"/>
      <c r="J1089" s="837"/>
    </row>
    <row r="1090" spans="1:10">
      <c r="A1090" s="978" t="s">
        <v>2194</v>
      </c>
      <c r="B1090" s="979" t="s">
        <v>6744</v>
      </c>
      <c r="C1090" s="974">
        <v>1.54</v>
      </c>
      <c r="D1090" s="976" t="s">
        <v>4505</v>
      </c>
      <c r="E1090" s="975">
        <v>41174</v>
      </c>
      <c r="H1090" s="807"/>
      <c r="I1090" s="824"/>
      <c r="J1090" s="837"/>
    </row>
    <row r="1091" spans="1:10">
      <c r="A1091" s="978" t="s">
        <v>2194</v>
      </c>
      <c r="B1091" s="5" t="s">
        <v>6808</v>
      </c>
      <c r="C1091" s="974">
        <v>2.72</v>
      </c>
      <c r="D1091" s="976" t="s">
        <v>4506</v>
      </c>
      <c r="E1091" s="975">
        <v>41174</v>
      </c>
      <c r="H1091" s="807"/>
      <c r="I1091" s="824"/>
      <c r="J1091" s="837"/>
    </row>
    <row r="1092" spans="1:10">
      <c r="A1092" s="978" t="s">
        <v>2193</v>
      </c>
      <c r="B1092" s="979" t="s">
        <v>6676</v>
      </c>
      <c r="C1092" s="974">
        <v>0.5</v>
      </c>
      <c r="D1092" s="976" t="s">
        <v>4507</v>
      </c>
      <c r="E1092" s="975">
        <v>41174</v>
      </c>
      <c r="H1092" s="807"/>
      <c r="I1092" s="824"/>
      <c r="J1092" s="837"/>
    </row>
    <row r="1093" spans="1:10">
      <c r="A1093" s="935" t="s">
        <v>2181</v>
      </c>
      <c r="B1093" s="979" t="s">
        <v>6677</v>
      </c>
      <c r="C1093" s="974">
        <v>0.56999999999999995</v>
      </c>
      <c r="D1093" s="976" t="s">
        <v>4510</v>
      </c>
      <c r="E1093" s="975">
        <v>41176</v>
      </c>
      <c r="H1093" s="807"/>
      <c r="I1093" s="824"/>
      <c r="J1093" s="837"/>
    </row>
    <row r="1094" spans="1:10">
      <c r="A1094" s="935" t="s">
        <v>2181</v>
      </c>
      <c r="B1094" s="979" t="s">
        <v>6677</v>
      </c>
      <c r="C1094" s="974">
        <v>0.53</v>
      </c>
      <c r="D1094" s="976" t="s">
        <v>4512</v>
      </c>
      <c r="E1094" s="975">
        <v>41176</v>
      </c>
      <c r="H1094" s="807"/>
      <c r="I1094" s="824"/>
      <c r="J1094" s="837"/>
    </row>
    <row r="1095" spans="1:10">
      <c r="A1095" s="935" t="s">
        <v>2188</v>
      </c>
      <c r="B1095" s="979" t="s">
        <v>6659</v>
      </c>
      <c r="C1095" s="974">
        <v>0.67</v>
      </c>
      <c r="D1095" s="976" t="s">
        <v>4509</v>
      </c>
      <c r="E1095" s="975">
        <v>41176</v>
      </c>
      <c r="H1095" s="807"/>
      <c r="I1095" s="824"/>
      <c r="J1095" s="837"/>
    </row>
    <row r="1096" spans="1:10">
      <c r="A1096" s="935" t="s">
        <v>6700</v>
      </c>
      <c r="B1096" s="5" t="s">
        <v>6813</v>
      </c>
      <c r="C1096" s="974">
        <v>1.97</v>
      </c>
      <c r="D1096" s="976" t="s">
        <v>4508</v>
      </c>
      <c r="E1096" s="975">
        <v>41176</v>
      </c>
      <c r="H1096" s="807"/>
      <c r="I1096" s="824"/>
      <c r="J1096" s="837"/>
    </row>
    <row r="1097" spans="1:10">
      <c r="A1097" s="978" t="s">
        <v>2180</v>
      </c>
      <c r="B1097" s="979" t="s">
        <v>6644</v>
      </c>
      <c r="C1097" s="974">
        <v>0.35</v>
      </c>
      <c r="D1097" s="976" t="s">
        <v>4511</v>
      </c>
      <c r="E1097" s="975">
        <v>41176</v>
      </c>
      <c r="H1097" s="807"/>
      <c r="I1097" s="824"/>
      <c r="J1097" s="837"/>
    </row>
    <row r="1098" spans="1:10">
      <c r="A1098" s="935" t="s">
        <v>2198</v>
      </c>
      <c r="B1098" s="5" t="s">
        <v>6828</v>
      </c>
      <c r="C1098" s="974">
        <v>0.08</v>
      </c>
      <c r="D1098" s="976" t="s">
        <v>4514</v>
      </c>
      <c r="E1098" s="975">
        <v>41176</v>
      </c>
      <c r="H1098" s="807"/>
      <c r="I1098" s="824"/>
      <c r="J1098" s="837"/>
    </row>
    <row r="1099" spans="1:10">
      <c r="A1099" s="935" t="s">
        <v>2198</v>
      </c>
      <c r="B1099" s="5" t="s">
        <v>6828</v>
      </c>
      <c r="C1099" s="974">
        <v>0.27</v>
      </c>
      <c r="D1099" s="976" t="s">
        <v>4515</v>
      </c>
      <c r="E1099" s="975">
        <v>41176</v>
      </c>
      <c r="H1099" s="807"/>
      <c r="I1099" s="824"/>
      <c r="J1099" s="837"/>
    </row>
    <row r="1100" spans="1:10">
      <c r="A1100" s="935" t="s">
        <v>1267</v>
      </c>
      <c r="B1100" s="5" t="s">
        <v>6682</v>
      </c>
      <c r="C1100" s="974">
        <v>0.41</v>
      </c>
      <c r="D1100" s="976" t="s">
        <v>4516</v>
      </c>
      <c r="E1100" s="975">
        <v>41177</v>
      </c>
      <c r="H1100" s="807"/>
      <c r="I1100" s="824"/>
      <c r="J1100" s="837"/>
    </row>
    <row r="1101" spans="1:10">
      <c r="A1101" s="935" t="s">
        <v>2183</v>
      </c>
      <c r="B1101" s="5" t="s">
        <v>6645</v>
      </c>
      <c r="C1101" s="974">
        <v>7.56</v>
      </c>
      <c r="D1101" s="976" t="s">
        <v>4519</v>
      </c>
      <c r="E1101" s="975">
        <v>41179</v>
      </c>
      <c r="H1101" s="807"/>
      <c r="I1101" s="824"/>
      <c r="J1101" s="837"/>
    </row>
    <row r="1102" spans="1:10">
      <c r="A1102" s="935" t="s">
        <v>1266</v>
      </c>
      <c r="B1102" s="979" t="s">
        <v>6695</v>
      </c>
      <c r="C1102" s="974">
        <v>3.21</v>
      </c>
      <c r="D1102" s="976" t="s">
        <v>4518</v>
      </c>
      <c r="E1102" s="975">
        <v>41179</v>
      </c>
      <c r="H1102" s="807"/>
      <c r="I1102" s="824"/>
      <c r="J1102" s="837"/>
    </row>
    <row r="1103" spans="1:10">
      <c r="A1103" s="935" t="s">
        <v>1266</v>
      </c>
      <c r="B1103" s="979" t="s">
        <v>6695</v>
      </c>
      <c r="C1103" s="974">
        <v>3.48</v>
      </c>
      <c r="D1103" s="976" t="s">
        <v>4520</v>
      </c>
      <c r="E1103" s="975">
        <v>41179</v>
      </c>
      <c r="H1103" s="807"/>
      <c r="I1103" s="824"/>
      <c r="J1103" s="837"/>
    </row>
    <row r="1104" spans="1:10">
      <c r="A1104" s="935" t="s">
        <v>2178</v>
      </c>
      <c r="B1104" s="976" t="s">
        <v>6641</v>
      </c>
      <c r="C1104" s="974">
        <v>0.24</v>
      </c>
      <c r="D1104" s="976" t="s">
        <v>4517</v>
      </c>
      <c r="E1104" s="975">
        <v>41179</v>
      </c>
      <c r="H1104" s="807"/>
      <c r="I1104" s="824"/>
      <c r="J1104" s="837"/>
    </row>
    <row r="1105" spans="1:10">
      <c r="A1105" s="935" t="s">
        <v>1267</v>
      </c>
      <c r="B1105" s="5" t="s">
        <v>6829</v>
      </c>
      <c r="C1105" s="974">
        <v>0.38</v>
      </c>
      <c r="D1105" s="976" t="s">
        <v>4521</v>
      </c>
      <c r="E1105" s="975">
        <v>41179</v>
      </c>
      <c r="H1105" s="807"/>
      <c r="I1105" s="824"/>
      <c r="J1105" s="837"/>
    </row>
    <row r="1106" spans="1:10">
      <c r="A1106" s="978" t="s">
        <v>2193</v>
      </c>
      <c r="B1106" s="5" t="s">
        <v>6824</v>
      </c>
      <c r="C1106" s="974">
        <v>1.5</v>
      </c>
      <c r="D1106" s="976" t="s">
        <v>4441</v>
      </c>
      <c r="E1106" s="975">
        <v>41179</v>
      </c>
      <c r="H1106" s="807"/>
      <c r="J1106" s="837"/>
    </row>
    <row r="1107" spans="1:10">
      <c r="A1107" s="935" t="s">
        <v>2177</v>
      </c>
      <c r="B1107" s="976" t="s">
        <v>6807</v>
      </c>
      <c r="C1107" s="974">
        <v>16.79</v>
      </c>
      <c r="D1107" s="976" t="s">
        <v>3992</v>
      </c>
      <c r="E1107" s="975">
        <v>41180</v>
      </c>
      <c r="H1107" s="807"/>
      <c r="J1107" s="837"/>
    </row>
    <row r="1108" spans="1:10">
      <c r="A1108" s="935" t="s">
        <v>1266</v>
      </c>
      <c r="B1108" s="979" t="s">
        <v>6665</v>
      </c>
      <c r="C1108" s="974">
        <v>0.38</v>
      </c>
      <c r="D1108" s="976" t="s">
        <v>4524</v>
      </c>
      <c r="E1108" s="975">
        <v>41180</v>
      </c>
      <c r="H1108" s="807"/>
      <c r="J1108" s="837"/>
    </row>
    <row r="1109" spans="1:10">
      <c r="A1109" s="935" t="s">
        <v>1266</v>
      </c>
      <c r="B1109" s="48" t="s">
        <v>425</v>
      </c>
      <c r="C1109" s="974">
        <v>0.36</v>
      </c>
      <c r="D1109" s="976" t="s">
        <v>4525</v>
      </c>
      <c r="E1109" s="975">
        <v>41180</v>
      </c>
      <c r="H1109" s="807"/>
      <c r="J1109" s="837"/>
    </row>
    <row r="1110" spans="1:10">
      <c r="A1110" s="935" t="s">
        <v>2188</v>
      </c>
      <c r="B1110" s="5" t="s">
        <v>6782</v>
      </c>
      <c r="C1110" s="974">
        <v>1.17</v>
      </c>
      <c r="D1110" s="976" t="s">
        <v>4523</v>
      </c>
      <c r="E1110" s="975">
        <v>41180</v>
      </c>
      <c r="F1110" s="806"/>
      <c r="H1110" s="807"/>
      <c r="J1110" s="837"/>
    </row>
    <row r="1111" spans="1:10">
      <c r="A1111" s="935" t="s">
        <v>1269</v>
      </c>
      <c r="B1111" s="5" t="s">
        <v>6722</v>
      </c>
      <c r="C1111" s="974">
        <v>9.25</v>
      </c>
      <c r="D1111" s="976" t="s">
        <v>4522</v>
      </c>
      <c r="E1111" s="975">
        <v>41180</v>
      </c>
      <c r="F1111" s="839"/>
      <c r="H1111" s="807"/>
      <c r="J1111" s="837"/>
    </row>
    <row r="1112" spans="1:10">
      <c r="A1112" s="935" t="s">
        <v>2183</v>
      </c>
      <c r="B1112" s="5" t="s">
        <v>6645</v>
      </c>
      <c r="C1112" s="984">
        <v>13.79</v>
      </c>
      <c r="D1112" s="5" t="s">
        <v>4856</v>
      </c>
      <c r="E1112" s="975">
        <v>41183</v>
      </c>
      <c r="G1112" s="809"/>
    </row>
    <row r="1113" spans="1:10">
      <c r="A1113" s="935" t="s">
        <v>2192</v>
      </c>
      <c r="B1113" s="5" t="s">
        <v>6830</v>
      </c>
      <c r="C1113" s="984">
        <v>2.41</v>
      </c>
      <c r="D1113" s="5" t="s">
        <v>4860</v>
      </c>
      <c r="E1113" s="975">
        <v>41183</v>
      </c>
      <c r="G1113" s="809"/>
    </row>
    <row r="1114" spans="1:10">
      <c r="A1114" s="935" t="s">
        <v>2192</v>
      </c>
      <c r="B1114" s="979" t="s">
        <v>6787</v>
      </c>
      <c r="C1114" s="984">
        <v>1.7000000000000001E-2</v>
      </c>
      <c r="D1114" s="5" t="s">
        <v>4858</v>
      </c>
      <c r="E1114" s="975">
        <v>41183</v>
      </c>
      <c r="G1114" s="809"/>
    </row>
    <row r="1115" spans="1:10">
      <c r="A1115" s="935" t="s">
        <v>1266</v>
      </c>
      <c r="B1115" s="48" t="s">
        <v>6656</v>
      </c>
      <c r="C1115" s="984">
        <v>1.38</v>
      </c>
      <c r="D1115" s="5" t="s">
        <v>4861</v>
      </c>
      <c r="E1115" s="975">
        <v>41184</v>
      </c>
      <c r="G1115" s="809"/>
    </row>
    <row r="1116" spans="1:10">
      <c r="A1116" s="935" t="s">
        <v>2191</v>
      </c>
      <c r="B1116" s="48" t="s">
        <v>6670</v>
      </c>
      <c r="C1116" s="984">
        <v>7.0000000000000007E-2</v>
      </c>
      <c r="D1116" s="5" t="s">
        <v>4862</v>
      </c>
      <c r="E1116" s="975">
        <v>41184</v>
      </c>
      <c r="G1116" s="809"/>
    </row>
    <row r="1117" spans="1:10">
      <c r="A1117" s="935" t="s">
        <v>2191</v>
      </c>
      <c r="B1117" s="48" t="s">
        <v>6670</v>
      </c>
      <c r="C1117" s="984">
        <v>0.17</v>
      </c>
      <c r="D1117" s="5" t="s">
        <v>4863</v>
      </c>
      <c r="E1117" s="975">
        <v>41184</v>
      </c>
      <c r="G1117" s="809"/>
    </row>
    <row r="1118" spans="1:10">
      <c r="A1118" s="935" t="s">
        <v>2191</v>
      </c>
      <c r="B1118" s="5" t="s">
        <v>6825</v>
      </c>
      <c r="C1118" s="984">
        <v>3.89</v>
      </c>
      <c r="D1118" s="5" t="s">
        <v>4863</v>
      </c>
      <c r="E1118" s="975">
        <v>41184</v>
      </c>
      <c r="G1118" s="809"/>
    </row>
    <row r="1119" spans="1:10">
      <c r="A1119" s="935" t="s">
        <v>2191</v>
      </c>
      <c r="B1119" s="5" t="s">
        <v>6825</v>
      </c>
      <c r="C1119" s="984">
        <v>0.7</v>
      </c>
      <c r="D1119" s="5" t="s">
        <v>4866</v>
      </c>
      <c r="E1119" s="975">
        <v>41184</v>
      </c>
      <c r="G1119" s="809"/>
    </row>
    <row r="1120" spans="1:10">
      <c r="A1120" s="978" t="s">
        <v>2194</v>
      </c>
      <c r="B1120" s="979" t="s">
        <v>6744</v>
      </c>
      <c r="C1120" s="984">
        <v>0.5</v>
      </c>
      <c r="D1120" s="5" t="s">
        <v>4867</v>
      </c>
      <c r="E1120" s="975">
        <v>41184</v>
      </c>
      <c r="G1120" s="809"/>
    </row>
    <row r="1121" spans="1:7">
      <c r="A1121" s="935" t="s">
        <v>6700</v>
      </c>
      <c r="B1121" s="979" t="s">
        <v>6713</v>
      </c>
      <c r="C1121" s="984">
        <v>0.55000000000000004</v>
      </c>
      <c r="D1121" s="5" t="s">
        <v>4869</v>
      </c>
      <c r="E1121" s="975">
        <v>41184</v>
      </c>
      <c r="G1121" s="809"/>
    </row>
    <row r="1122" spans="1:7">
      <c r="A1122" s="935" t="s">
        <v>2198</v>
      </c>
      <c r="B1122" s="5" t="s">
        <v>6828</v>
      </c>
      <c r="C1122" s="984">
        <v>0.12</v>
      </c>
      <c r="D1122" s="5" t="s">
        <v>4870</v>
      </c>
      <c r="E1122" s="975">
        <v>41184</v>
      </c>
      <c r="G1122" s="809"/>
    </row>
    <row r="1123" spans="1:7">
      <c r="A1123" s="935" t="s">
        <v>2198</v>
      </c>
      <c r="B1123" s="5" t="s">
        <v>6828</v>
      </c>
      <c r="C1123" s="984">
        <v>0.22</v>
      </c>
      <c r="D1123" s="5" t="s">
        <v>4871</v>
      </c>
      <c r="E1123" s="975">
        <v>41184</v>
      </c>
      <c r="G1123" s="809"/>
    </row>
    <row r="1124" spans="1:7">
      <c r="A1124" s="935" t="s">
        <v>2181</v>
      </c>
      <c r="B1124" s="979" t="s">
        <v>6677</v>
      </c>
      <c r="C1124" s="984">
        <v>0.65</v>
      </c>
      <c r="D1124" s="5" t="s">
        <v>4872</v>
      </c>
      <c r="E1124" s="975">
        <v>41185</v>
      </c>
      <c r="G1124" s="809"/>
    </row>
    <row r="1125" spans="1:7">
      <c r="A1125" s="935" t="s">
        <v>2181</v>
      </c>
      <c r="B1125" s="979" t="s">
        <v>6677</v>
      </c>
      <c r="C1125" s="984">
        <v>1.37</v>
      </c>
      <c r="D1125" s="5" t="s">
        <v>4874</v>
      </c>
      <c r="E1125" s="975">
        <v>41185</v>
      </c>
      <c r="G1125" s="809"/>
    </row>
    <row r="1126" spans="1:7">
      <c r="A1126" s="935" t="s">
        <v>2183</v>
      </c>
      <c r="B1126" s="5" t="s">
        <v>6687</v>
      </c>
      <c r="C1126" s="984">
        <v>21.68</v>
      </c>
      <c r="D1126" s="5" t="s">
        <v>4876</v>
      </c>
      <c r="E1126" s="975">
        <v>41185</v>
      </c>
      <c r="G1126" s="809"/>
    </row>
    <row r="1127" spans="1:7">
      <c r="A1127" s="935" t="s">
        <v>2177</v>
      </c>
      <c r="B1127" s="976" t="s">
        <v>6807</v>
      </c>
      <c r="C1127" s="984">
        <v>4.04</v>
      </c>
      <c r="D1127" s="5" t="s">
        <v>4877</v>
      </c>
      <c r="E1127" s="975">
        <v>41185</v>
      </c>
      <c r="G1127" s="809"/>
    </row>
    <row r="1128" spans="1:7">
      <c r="A1128" s="935" t="s">
        <v>1266</v>
      </c>
      <c r="B1128" s="5" t="s">
        <v>6662</v>
      </c>
      <c r="C1128" s="984">
        <v>0.12</v>
      </c>
      <c r="D1128" s="5" t="s">
        <v>4879</v>
      </c>
      <c r="E1128" s="975">
        <v>41185</v>
      </c>
      <c r="G1128" s="809"/>
    </row>
    <row r="1129" spans="1:7">
      <c r="A1129" s="983" t="s">
        <v>5673</v>
      </c>
      <c r="B1129" s="976" t="s">
        <v>311</v>
      </c>
      <c r="C1129" s="984">
        <v>1.1399999999999999</v>
      </c>
      <c r="D1129" s="5" t="s">
        <v>4880</v>
      </c>
      <c r="E1129" s="975">
        <v>41185</v>
      </c>
      <c r="G1129" s="809"/>
    </row>
    <row r="1130" spans="1:7">
      <c r="A1130" s="978" t="s">
        <v>2180</v>
      </c>
      <c r="B1130" s="979" t="s">
        <v>6644</v>
      </c>
      <c r="C1130" s="984">
        <v>0.4</v>
      </c>
      <c r="D1130" s="5" t="s">
        <v>4881</v>
      </c>
      <c r="E1130" s="975">
        <v>41185</v>
      </c>
      <c r="G1130" s="809"/>
    </row>
    <row r="1131" spans="1:7">
      <c r="A1131" s="935" t="s">
        <v>2183</v>
      </c>
      <c r="B1131" s="5" t="s">
        <v>6645</v>
      </c>
      <c r="C1131" s="984">
        <v>7.65</v>
      </c>
      <c r="D1131" s="5" t="s">
        <v>4883</v>
      </c>
      <c r="E1131" s="975">
        <v>41187</v>
      </c>
      <c r="G1131" s="809"/>
    </row>
    <row r="1132" spans="1:7">
      <c r="A1132" s="935" t="s">
        <v>1264</v>
      </c>
      <c r="B1132" s="5" t="s">
        <v>6696</v>
      </c>
      <c r="C1132" s="984">
        <v>3.77</v>
      </c>
      <c r="D1132" s="5" t="s">
        <v>4884</v>
      </c>
      <c r="E1132" s="975">
        <v>41187</v>
      </c>
      <c r="G1132" s="809"/>
    </row>
    <row r="1133" spans="1:7">
      <c r="A1133" s="935" t="s">
        <v>1264</v>
      </c>
      <c r="B1133" s="5" t="s">
        <v>6696</v>
      </c>
      <c r="C1133" s="984">
        <v>1.49</v>
      </c>
      <c r="D1133" s="5" t="s">
        <v>4886</v>
      </c>
      <c r="E1133" s="975">
        <v>41187</v>
      </c>
      <c r="G1133" s="809"/>
    </row>
    <row r="1134" spans="1:7">
      <c r="A1134" s="935" t="s">
        <v>2181</v>
      </c>
      <c r="B1134" s="979" t="s">
        <v>6677</v>
      </c>
      <c r="C1134" s="984">
        <v>1.1200000000000001</v>
      </c>
      <c r="D1134" s="976" t="s">
        <v>4895</v>
      </c>
      <c r="E1134" s="975">
        <v>41190</v>
      </c>
      <c r="G1134" s="809"/>
    </row>
    <row r="1135" spans="1:7">
      <c r="A1135" s="935" t="s">
        <v>2181</v>
      </c>
      <c r="B1135" s="979" t="s">
        <v>6677</v>
      </c>
      <c r="C1135" s="984">
        <v>0.84</v>
      </c>
      <c r="D1135" s="976" t="s">
        <v>4896</v>
      </c>
      <c r="E1135" s="975">
        <v>41190</v>
      </c>
      <c r="G1135" s="809"/>
    </row>
    <row r="1136" spans="1:7">
      <c r="A1136" s="935" t="s">
        <v>2192</v>
      </c>
      <c r="B1136" s="5" t="s">
        <v>6830</v>
      </c>
      <c r="C1136" s="984">
        <v>0.42</v>
      </c>
      <c r="D1136" s="976" t="s">
        <v>4891</v>
      </c>
      <c r="E1136" s="975">
        <v>41190</v>
      </c>
      <c r="G1136" s="809"/>
    </row>
    <row r="1137" spans="1:7">
      <c r="A1137" s="935" t="s">
        <v>1266</v>
      </c>
      <c r="B1137" s="48" t="s">
        <v>425</v>
      </c>
      <c r="C1137" s="984">
        <v>0.21</v>
      </c>
      <c r="D1137" s="976" t="s">
        <v>4525</v>
      </c>
      <c r="E1137" s="975">
        <v>41190</v>
      </c>
      <c r="G1137" s="809"/>
    </row>
    <row r="1138" spans="1:7">
      <c r="A1138" s="935" t="s">
        <v>1266</v>
      </c>
      <c r="B1138" s="979" t="s">
        <v>6695</v>
      </c>
      <c r="C1138" s="984">
        <v>0.81</v>
      </c>
      <c r="D1138" s="976" t="s">
        <v>4888</v>
      </c>
      <c r="E1138" s="975">
        <v>41190</v>
      </c>
      <c r="G1138" s="809"/>
    </row>
    <row r="1139" spans="1:7">
      <c r="A1139" s="935" t="s">
        <v>1266</v>
      </c>
      <c r="B1139" s="979" t="s">
        <v>6695</v>
      </c>
      <c r="C1139" s="984">
        <v>0.69</v>
      </c>
      <c r="D1139" s="976" t="s">
        <v>4889</v>
      </c>
      <c r="E1139" s="975">
        <v>41190</v>
      </c>
      <c r="G1139" s="809"/>
    </row>
    <row r="1140" spans="1:7">
      <c r="A1140" s="978" t="s">
        <v>2194</v>
      </c>
      <c r="B1140" s="979" t="s">
        <v>6744</v>
      </c>
      <c r="C1140" s="984">
        <v>4.33</v>
      </c>
      <c r="D1140" s="976" t="s">
        <v>4898</v>
      </c>
      <c r="E1140" s="975">
        <v>41190</v>
      </c>
      <c r="G1140" s="809"/>
    </row>
    <row r="1141" spans="1:7">
      <c r="A1141" s="978" t="s">
        <v>2194</v>
      </c>
      <c r="B1141" s="979" t="s">
        <v>6744</v>
      </c>
      <c r="C1141" s="984">
        <v>0.28999999999999998</v>
      </c>
      <c r="D1141" s="976" t="s">
        <v>4902</v>
      </c>
      <c r="E1141" s="975">
        <v>41190</v>
      </c>
      <c r="G1141" s="809"/>
    </row>
    <row r="1142" spans="1:7">
      <c r="A1142" s="935" t="s">
        <v>1267</v>
      </c>
      <c r="B1142" s="5" t="s">
        <v>6682</v>
      </c>
      <c r="C1142" s="984">
        <v>1.48</v>
      </c>
      <c r="D1142" s="976" t="s">
        <v>4516</v>
      </c>
      <c r="E1142" s="975">
        <v>41190</v>
      </c>
      <c r="G1142" s="809"/>
    </row>
    <row r="1143" spans="1:7">
      <c r="A1143" s="935" t="s">
        <v>6700</v>
      </c>
      <c r="B1143" s="979" t="s">
        <v>6713</v>
      </c>
      <c r="C1143" s="984">
        <v>2.9</v>
      </c>
      <c r="D1143" s="976" t="s">
        <v>4892</v>
      </c>
      <c r="E1143" s="975">
        <v>41190</v>
      </c>
      <c r="G1143" s="809"/>
    </row>
    <row r="1144" spans="1:7">
      <c r="A1144" s="935" t="s">
        <v>1264</v>
      </c>
      <c r="B1144" s="5" t="s">
        <v>6696</v>
      </c>
      <c r="C1144" s="984">
        <v>0.75</v>
      </c>
      <c r="D1144" s="976" t="s">
        <v>4899</v>
      </c>
      <c r="E1144" s="975">
        <v>41190</v>
      </c>
      <c r="G1144" s="809"/>
    </row>
    <row r="1145" spans="1:7">
      <c r="A1145" s="935" t="s">
        <v>2181</v>
      </c>
      <c r="B1145" s="979" t="s">
        <v>6677</v>
      </c>
      <c r="C1145" s="984">
        <v>0.42</v>
      </c>
      <c r="D1145" s="976"/>
      <c r="E1145" s="975">
        <v>41191</v>
      </c>
      <c r="G1145" s="809"/>
    </row>
    <row r="1146" spans="1:7">
      <c r="A1146" s="935" t="s">
        <v>2181</v>
      </c>
      <c r="B1146" s="979" t="s">
        <v>6677</v>
      </c>
      <c r="C1146" s="984">
        <v>0.26</v>
      </c>
      <c r="D1146" s="976"/>
      <c r="E1146" s="975">
        <v>41191</v>
      </c>
      <c r="G1146" s="809"/>
    </row>
    <row r="1147" spans="1:7">
      <c r="A1147" s="935" t="s">
        <v>2188</v>
      </c>
      <c r="B1147" s="979" t="s">
        <v>6785</v>
      </c>
      <c r="C1147" s="984">
        <v>0.56000000000000005</v>
      </c>
      <c r="D1147" s="976" t="s">
        <v>4897</v>
      </c>
      <c r="E1147" s="975">
        <v>41191</v>
      </c>
      <c r="G1147" s="809"/>
    </row>
    <row r="1148" spans="1:7">
      <c r="A1148" s="978" t="s">
        <v>2194</v>
      </c>
      <c r="B1148" s="979" t="s">
        <v>6744</v>
      </c>
      <c r="C1148" s="984">
        <v>4.33</v>
      </c>
      <c r="D1148" s="976" t="s">
        <v>4914</v>
      </c>
      <c r="E1148" s="975">
        <v>41191</v>
      </c>
      <c r="G1148" s="809"/>
    </row>
    <row r="1149" spans="1:7">
      <c r="A1149" s="935" t="s">
        <v>2183</v>
      </c>
      <c r="B1149" s="5" t="s">
        <v>6645</v>
      </c>
      <c r="C1149" s="984">
        <v>12.76</v>
      </c>
      <c r="D1149" s="976" t="s">
        <v>4908</v>
      </c>
      <c r="E1149" s="975">
        <v>41192</v>
      </c>
      <c r="G1149" s="809"/>
    </row>
    <row r="1150" spans="1:7">
      <c r="A1150" s="935" t="s">
        <v>2183</v>
      </c>
      <c r="B1150" s="5" t="s">
        <v>6645</v>
      </c>
      <c r="C1150" s="984">
        <v>7.94</v>
      </c>
      <c r="D1150" s="976" t="s">
        <v>4496</v>
      </c>
      <c r="E1150" s="975">
        <v>41192</v>
      </c>
      <c r="G1150" s="809"/>
    </row>
    <row r="1151" spans="1:7">
      <c r="A1151" s="935" t="s">
        <v>1266</v>
      </c>
      <c r="B1151" s="979" t="s">
        <v>6695</v>
      </c>
      <c r="C1151" s="984">
        <v>3.2</v>
      </c>
      <c r="D1151" s="976" t="s">
        <v>4904</v>
      </c>
      <c r="E1151" s="975">
        <v>41192</v>
      </c>
    </row>
    <row r="1152" spans="1:7">
      <c r="A1152" s="935" t="s">
        <v>1266</v>
      </c>
      <c r="B1152" s="48" t="s">
        <v>6656</v>
      </c>
      <c r="C1152" s="984">
        <v>0.11</v>
      </c>
      <c r="D1152" s="976" t="s">
        <v>4905</v>
      </c>
      <c r="E1152" s="975">
        <v>41192</v>
      </c>
    </row>
    <row r="1153" spans="1:5">
      <c r="A1153" s="935" t="s">
        <v>1266</v>
      </c>
      <c r="B1153" s="48" t="s">
        <v>6656</v>
      </c>
      <c r="C1153" s="984">
        <v>0.13</v>
      </c>
      <c r="D1153" s="976" t="s">
        <v>4906</v>
      </c>
      <c r="E1153" s="975">
        <v>41192</v>
      </c>
    </row>
    <row r="1154" spans="1:5">
      <c r="A1154" s="935" t="s">
        <v>2188</v>
      </c>
      <c r="B1154" s="5" t="s">
        <v>6679</v>
      </c>
      <c r="C1154" s="984">
        <v>0.86</v>
      </c>
      <c r="D1154" s="976" t="s">
        <v>4910</v>
      </c>
      <c r="E1154" s="975">
        <v>41192</v>
      </c>
    </row>
    <row r="1155" spans="1:5">
      <c r="A1155" s="935" t="s">
        <v>2188</v>
      </c>
      <c r="B1155" s="5" t="s">
        <v>6782</v>
      </c>
      <c r="C1155" s="984">
        <v>0.14000000000000001</v>
      </c>
      <c r="D1155" s="976"/>
      <c r="E1155" s="975">
        <v>41192</v>
      </c>
    </row>
    <row r="1156" spans="1:5">
      <c r="A1156" s="935" t="s">
        <v>2188</v>
      </c>
      <c r="B1156" s="5" t="s">
        <v>6688</v>
      </c>
      <c r="C1156" s="984">
        <v>0.16</v>
      </c>
      <c r="D1156" s="976" t="s">
        <v>4912</v>
      </c>
      <c r="E1156" s="975">
        <v>41192</v>
      </c>
    </row>
    <row r="1157" spans="1:5">
      <c r="A1157" s="935" t="s">
        <v>1267</v>
      </c>
      <c r="B1157" s="5" t="s">
        <v>6682</v>
      </c>
      <c r="C1157" s="984">
        <v>7.0000000000000007E-2</v>
      </c>
      <c r="D1157" s="976" t="s">
        <v>4918</v>
      </c>
      <c r="E1157" s="975">
        <v>41192</v>
      </c>
    </row>
    <row r="1158" spans="1:5">
      <c r="A1158" s="935" t="s">
        <v>1269</v>
      </c>
      <c r="B1158" s="5" t="s">
        <v>6722</v>
      </c>
      <c r="C1158" s="984">
        <v>0.05</v>
      </c>
      <c r="D1158" s="976" t="s">
        <v>4907</v>
      </c>
      <c r="E1158" s="975">
        <v>41192</v>
      </c>
    </row>
    <row r="1159" spans="1:5">
      <c r="A1159" s="935" t="s">
        <v>1261</v>
      </c>
      <c r="B1159" s="5" t="s">
        <v>6694</v>
      </c>
      <c r="C1159" s="984">
        <v>0.04</v>
      </c>
      <c r="D1159" s="976" t="s">
        <v>4913</v>
      </c>
      <c r="E1159" s="975">
        <v>41192</v>
      </c>
    </row>
    <row r="1160" spans="1:5">
      <c r="A1160" s="935" t="s">
        <v>2198</v>
      </c>
      <c r="B1160" s="5" t="s">
        <v>6828</v>
      </c>
      <c r="C1160" s="984">
        <v>0.56000000000000005</v>
      </c>
      <c r="D1160" s="976" t="s">
        <v>4909</v>
      </c>
      <c r="E1160" s="975">
        <v>41192</v>
      </c>
    </row>
    <row r="1161" spans="1:5">
      <c r="A1161" s="935" t="s">
        <v>2198</v>
      </c>
      <c r="B1161" s="5" t="s">
        <v>6704</v>
      </c>
      <c r="C1161" s="984">
        <v>1.07</v>
      </c>
      <c r="D1161" s="976" t="s">
        <v>4911</v>
      </c>
      <c r="E1161" s="975">
        <v>41192</v>
      </c>
    </row>
    <row r="1162" spans="1:5">
      <c r="A1162" s="978" t="s">
        <v>2193</v>
      </c>
      <c r="B1162" s="979" t="s">
        <v>6676</v>
      </c>
      <c r="C1162" s="984">
        <v>0.63</v>
      </c>
      <c r="D1162" s="976" t="s">
        <v>4903</v>
      </c>
      <c r="E1162" s="975">
        <v>41192</v>
      </c>
    </row>
    <row r="1163" spans="1:5">
      <c r="A1163" s="935" t="s">
        <v>2191</v>
      </c>
      <c r="B1163" s="5" t="s">
        <v>6825</v>
      </c>
      <c r="C1163" s="984">
        <v>1.23</v>
      </c>
      <c r="D1163" s="976" t="s">
        <v>4916</v>
      </c>
      <c r="E1163" s="975">
        <v>41193</v>
      </c>
    </row>
    <row r="1164" spans="1:5">
      <c r="A1164" s="935" t="s">
        <v>2191</v>
      </c>
      <c r="B1164" s="5" t="s">
        <v>6825</v>
      </c>
      <c r="C1164" s="984">
        <v>0.3</v>
      </c>
      <c r="D1164" s="976" t="s">
        <v>4917</v>
      </c>
      <c r="E1164" s="975">
        <v>41193</v>
      </c>
    </row>
    <row r="1165" spans="1:5">
      <c r="A1165" s="935" t="s">
        <v>1266</v>
      </c>
      <c r="B1165" s="5" t="s">
        <v>6788</v>
      </c>
      <c r="C1165" s="984">
        <v>0.23</v>
      </c>
      <c r="D1165" s="976" t="s">
        <v>4924</v>
      </c>
      <c r="E1165" s="975">
        <v>41194</v>
      </c>
    </row>
    <row r="1166" spans="1:5">
      <c r="A1166" s="935" t="s">
        <v>1266</v>
      </c>
      <c r="B1166" s="48" t="s">
        <v>6674</v>
      </c>
      <c r="C1166" s="984">
        <v>0.08</v>
      </c>
      <c r="D1166" s="976" t="s">
        <v>4915</v>
      </c>
      <c r="E1166" s="975">
        <v>41194</v>
      </c>
    </row>
    <row r="1167" spans="1:5">
      <c r="A1167" s="935" t="s">
        <v>2198</v>
      </c>
      <c r="B1167" s="5" t="s">
        <v>6828</v>
      </c>
      <c r="C1167" s="984">
        <v>0.04</v>
      </c>
      <c r="D1167" s="976" t="s">
        <v>4919</v>
      </c>
      <c r="E1167" s="975">
        <v>41194</v>
      </c>
    </row>
    <row r="1168" spans="1:5">
      <c r="A1168" s="935" t="s">
        <v>2198</v>
      </c>
      <c r="B1168" s="5" t="s">
        <v>6828</v>
      </c>
      <c r="C1168" s="984">
        <v>0.19</v>
      </c>
      <c r="D1168" s="976" t="s">
        <v>4920</v>
      </c>
      <c r="E1168" s="975">
        <v>41194</v>
      </c>
    </row>
    <row r="1169" spans="1:5">
      <c r="A1169" s="935" t="s">
        <v>2198</v>
      </c>
      <c r="B1169" s="5" t="s">
        <v>6828</v>
      </c>
      <c r="C1169" s="984">
        <v>0.05</v>
      </c>
      <c r="D1169" s="976" t="s">
        <v>4921</v>
      </c>
      <c r="E1169" s="975">
        <v>41194</v>
      </c>
    </row>
    <row r="1170" spans="1:5">
      <c r="A1170" s="978" t="s">
        <v>2193</v>
      </c>
      <c r="B1170" s="979" t="s">
        <v>6676</v>
      </c>
      <c r="C1170" s="984">
        <v>6.72</v>
      </c>
      <c r="D1170" s="976" t="s">
        <v>4922</v>
      </c>
      <c r="E1170" s="975">
        <v>41194</v>
      </c>
    </row>
    <row r="1171" spans="1:5">
      <c r="A1171" s="935" t="s">
        <v>2191</v>
      </c>
      <c r="B1171" s="5" t="s">
        <v>6825</v>
      </c>
      <c r="C1171" s="984">
        <v>1.6</v>
      </c>
      <c r="D1171" s="976" t="s">
        <v>4925</v>
      </c>
      <c r="E1171" s="975">
        <v>41195</v>
      </c>
    </row>
    <row r="1172" spans="1:5">
      <c r="A1172" s="935" t="s">
        <v>2191</v>
      </c>
      <c r="B1172" s="5" t="s">
        <v>6825</v>
      </c>
      <c r="C1172" s="984">
        <v>0.73</v>
      </c>
      <c r="D1172" s="976" t="s">
        <v>4926</v>
      </c>
      <c r="E1172" s="975">
        <v>41195</v>
      </c>
    </row>
    <row r="1173" spans="1:5">
      <c r="A1173" s="935" t="s">
        <v>1269</v>
      </c>
      <c r="B1173" s="5" t="s">
        <v>6722</v>
      </c>
      <c r="C1173" s="984">
        <v>2.2599999999999998</v>
      </c>
      <c r="D1173" s="976" t="s">
        <v>4927</v>
      </c>
      <c r="E1173" s="975">
        <v>41195</v>
      </c>
    </row>
    <row r="1174" spans="1:5">
      <c r="A1174" s="935" t="s">
        <v>2183</v>
      </c>
      <c r="B1174" s="5" t="s">
        <v>6645</v>
      </c>
      <c r="C1174" s="984">
        <v>3.88</v>
      </c>
      <c r="D1174" s="976" t="s">
        <v>4934</v>
      </c>
      <c r="E1174" s="975">
        <v>41197</v>
      </c>
    </row>
    <row r="1175" spans="1:5">
      <c r="A1175" s="935" t="s">
        <v>2177</v>
      </c>
      <c r="B1175" s="976" t="s">
        <v>6807</v>
      </c>
      <c r="C1175" s="984">
        <v>1.58</v>
      </c>
      <c r="D1175" s="976" t="s">
        <v>4931</v>
      </c>
      <c r="E1175" s="975">
        <v>41197</v>
      </c>
    </row>
    <row r="1176" spans="1:5">
      <c r="A1176" s="935" t="s">
        <v>1266</v>
      </c>
      <c r="B1176" s="48" t="s">
        <v>425</v>
      </c>
      <c r="C1176" s="984">
        <v>0.04</v>
      </c>
      <c r="D1176" s="976" t="s">
        <v>4928</v>
      </c>
      <c r="E1176" s="975">
        <v>41197</v>
      </c>
    </row>
    <row r="1177" spans="1:5">
      <c r="A1177" s="935" t="s">
        <v>1266</v>
      </c>
      <c r="B1177" s="48" t="s">
        <v>425</v>
      </c>
      <c r="C1177" s="984">
        <v>0.04</v>
      </c>
      <c r="D1177" s="976" t="s">
        <v>4929</v>
      </c>
      <c r="E1177" s="975">
        <v>41197</v>
      </c>
    </row>
    <row r="1178" spans="1:5">
      <c r="A1178" s="935" t="s">
        <v>1266</v>
      </c>
      <c r="B1178" s="48" t="s">
        <v>425</v>
      </c>
      <c r="C1178" s="984">
        <v>0.06</v>
      </c>
      <c r="D1178" s="976" t="s">
        <v>4525</v>
      </c>
      <c r="E1178" s="975">
        <v>41197</v>
      </c>
    </row>
    <row r="1179" spans="1:5">
      <c r="A1179" s="935" t="s">
        <v>1266</v>
      </c>
      <c r="B1179" s="48" t="s">
        <v>425</v>
      </c>
      <c r="C1179" s="984">
        <v>0.01</v>
      </c>
      <c r="D1179" s="976" t="s">
        <v>4928</v>
      </c>
      <c r="E1179" s="975">
        <v>41197</v>
      </c>
    </row>
    <row r="1180" spans="1:5">
      <c r="A1180" s="935" t="s">
        <v>1266</v>
      </c>
      <c r="B1180" s="48" t="s">
        <v>6656</v>
      </c>
      <c r="C1180" s="984">
        <v>0.81</v>
      </c>
      <c r="D1180" s="976" t="s">
        <v>4935</v>
      </c>
      <c r="E1180" s="975">
        <v>41197</v>
      </c>
    </row>
    <row r="1181" spans="1:5">
      <c r="A1181" s="935" t="s">
        <v>2191</v>
      </c>
      <c r="B1181" s="5" t="s">
        <v>6825</v>
      </c>
      <c r="C1181" s="984">
        <v>0.09</v>
      </c>
      <c r="D1181" s="976" t="s">
        <v>4930</v>
      </c>
      <c r="E1181" s="975">
        <v>41197</v>
      </c>
    </row>
    <row r="1182" spans="1:5">
      <c r="A1182" s="935" t="s">
        <v>2198</v>
      </c>
      <c r="B1182" s="5" t="s">
        <v>6828</v>
      </c>
      <c r="C1182" s="984">
        <v>0.8</v>
      </c>
      <c r="D1182" s="976" t="s">
        <v>4931</v>
      </c>
      <c r="E1182" s="975">
        <v>41197</v>
      </c>
    </row>
    <row r="1183" spans="1:5">
      <c r="A1183" s="935" t="s">
        <v>2198</v>
      </c>
      <c r="B1183" s="5" t="s">
        <v>6704</v>
      </c>
      <c r="C1183" s="984">
        <v>0.56999999999999995</v>
      </c>
      <c r="D1183" s="976" t="s">
        <v>4932</v>
      </c>
      <c r="E1183" s="975">
        <v>41197</v>
      </c>
    </row>
    <row r="1184" spans="1:5">
      <c r="A1184" s="978" t="s">
        <v>2193</v>
      </c>
      <c r="B1184" s="979" t="s">
        <v>6676</v>
      </c>
      <c r="C1184" s="984">
        <v>0.4</v>
      </c>
      <c r="D1184" s="976" t="s">
        <v>4933</v>
      </c>
      <c r="E1184" s="975">
        <v>41197</v>
      </c>
    </row>
    <row r="1185" spans="1:5">
      <c r="A1185" s="978" t="s">
        <v>2193</v>
      </c>
      <c r="B1185" s="979" t="s">
        <v>6676</v>
      </c>
      <c r="C1185" s="984">
        <v>0.37</v>
      </c>
      <c r="D1185" s="976"/>
      <c r="E1185" s="975">
        <v>41197</v>
      </c>
    </row>
    <row r="1186" spans="1:5">
      <c r="A1186" s="935" t="s">
        <v>2197</v>
      </c>
      <c r="B1186" s="979" t="s">
        <v>6685</v>
      </c>
      <c r="C1186" s="984">
        <v>0.67</v>
      </c>
      <c r="D1186" s="976" t="s">
        <v>4936</v>
      </c>
      <c r="E1186" s="975">
        <v>41198</v>
      </c>
    </row>
    <row r="1187" spans="1:5">
      <c r="A1187" s="935" t="s">
        <v>2198</v>
      </c>
      <c r="B1187" s="5" t="s">
        <v>6704</v>
      </c>
      <c r="C1187" s="984">
        <v>0.22</v>
      </c>
      <c r="D1187" s="976" t="s">
        <v>4937</v>
      </c>
      <c r="E1187" s="975">
        <v>41198</v>
      </c>
    </row>
    <row r="1188" spans="1:5">
      <c r="A1188" s="935" t="s">
        <v>2183</v>
      </c>
      <c r="B1188" s="5" t="s">
        <v>6645</v>
      </c>
      <c r="C1188" s="984">
        <v>1.66</v>
      </c>
      <c r="D1188" s="976" t="s">
        <v>4940</v>
      </c>
      <c r="E1188" s="975">
        <v>41199</v>
      </c>
    </row>
    <row r="1189" spans="1:5">
      <c r="A1189" s="935" t="s">
        <v>2197</v>
      </c>
      <c r="B1189" s="979" t="s">
        <v>6685</v>
      </c>
      <c r="C1189" s="984">
        <v>1.63</v>
      </c>
      <c r="D1189" s="976" t="s">
        <v>4936</v>
      </c>
      <c r="E1189" s="975">
        <v>41199</v>
      </c>
    </row>
    <row r="1190" spans="1:5">
      <c r="A1190" s="935" t="s">
        <v>2197</v>
      </c>
      <c r="B1190" s="5" t="s">
        <v>6724</v>
      </c>
      <c r="C1190" s="984">
        <v>0.11</v>
      </c>
      <c r="D1190" s="976" t="s">
        <v>4939</v>
      </c>
      <c r="E1190" s="975">
        <v>41199</v>
      </c>
    </row>
    <row r="1191" spans="1:5">
      <c r="A1191" s="935" t="s">
        <v>2191</v>
      </c>
      <c r="B1191" s="5" t="s">
        <v>6825</v>
      </c>
      <c r="C1191" s="984">
        <v>0.22</v>
      </c>
      <c r="D1191" s="976" t="s">
        <v>4941</v>
      </c>
      <c r="E1191" s="975">
        <v>41199</v>
      </c>
    </row>
    <row r="1192" spans="1:5">
      <c r="A1192" s="935" t="s">
        <v>2191</v>
      </c>
      <c r="B1192" s="5" t="s">
        <v>6825</v>
      </c>
      <c r="C1192" s="984">
        <v>0.37</v>
      </c>
      <c r="D1192" s="976" t="s">
        <v>4942</v>
      </c>
      <c r="E1192" s="975">
        <v>41199</v>
      </c>
    </row>
    <row r="1193" spans="1:5">
      <c r="A1193" s="935" t="s">
        <v>1264</v>
      </c>
      <c r="B1193" s="5" t="s">
        <v>6696</v>
      </c>
      <c r="C1193" s="984">
        <v>0.86</v>
      </c>
      <c r="D1193" s="976" t="s">
        <v>4938</v>
      </c>
      <c r="E1193" s="975">
        <v>41199</v>
      </c>
    </row>
    <row r="1194" spans="1:5">
      <c r="A1194" s="935" t="s">
        <v>2181</v>
      </c>
      <c r="B1194" s="976" t="s">
        <v>311</v>
      </c>
      <c r="C1194" s="984">
        <v>0.05</v>
      </c>
      <c r="D1194" s="976" t="s">
        <v>4946</v>
      </c>
      <c r="E1194" s="975">
        <v>41200</v>
      </c>
    </row>
    <row r="1195" spans="1:5">
      <c r="A1195" s="935" t="s">
        <v>2183</v>
      </c>
      <c r="B1195" s="5" t="s">
        <v>6842</v>
      </c>
      <c r="C1195" s="984">
        <v>1.69</v>
      </c>
      <c r="D1195" s="976" t="s">
        <v>4943</v>
      </c>
      <c r="E1195" s="975">
        <v>41200</v>
      </c>
    </row>
    <row r="1196" spans="1:5">
      <c r="A1196" s="935" t="s">
        <v>2183</v>
      </c>
      <c r="B1196" s="5" t="s">
        <v>6842</v>
      </c>
      <c r="C1196" s="984">
        <v>3.68</v>
      </c>
      <c r="D1196" s="976" t="s">
        <v>4944</v>
      </c>
      <c r="E1196" s="975">
        <v>41200</v>
      </c>
    </row>
    <row r="1197" spans="1:5">
      <c r="A1197" s="935" t="s">
        <v>1267</v>
      </c>
      <c r="B1197" s="5" t="s">
        <v>6831</v>
      </c>
      <c r="C1197" s="984">
        <v>0.01</v>
      </c>
      <c r="D1197" s="976" t="s">
        <v>4945</v>
      </c>
      <c r="E1197" s="975">
        <v>41200</v>
      </c>
    </row>
    <row r="1198" spans="1:5">
      <c r="A1198" s="935" t="s">
        <v>2183</v>
      </c>
      <c r="B1198" s="5" t="s">
        <v>6645</v>
      </c>
      <c r="C1198" s="984">
        <v>0.73</v>
      </c>
      <c r="D1198" s="976" t="s">
        <v>4943</v>
      </c>
      <c r="E1198" s="975">
        <v>41201</v>
      </c>
    </row>
    <row r="1199" spans="1:5">
      <c r="A1199" s="935" t="s">
        <v>2197</v>
      </c>
      <c r="B1199" s="979" t="s">
        <v>6685</v>
      </c>
      <c r="C1199" s="984">
        <v>0.41</v>
      </c>
      <c r="D1199" s="976" t="s">
        <v>4947</v>
      </c>
      <c r="E1199" s="975">
        <v>41201</v>
      </c>
    </row>
    <row r="1200" spans="1:5">
      <c r="A1200" s="935" t="s">
        <v>2197</v>
      </c>
      <c r="B1200" s="979" t="s">
        <v>6685</v>
      </c>
      <c r="C1200" s="984">
        <v>0.42</v>
      </c>
      <c r="D1200" s="976" t="s">
        <v>4948</v>
      </c>
      <c r="E1200" s="975">
        <v>41201</v>
      </c>
    </row>
    <row r="1201" spans="1:5">
      <c r="A1201" s="935" t="s">
        <v>2197</v>
      </c>
      <c r="B1201" s="979" t="s">
        <v>6685</v>
      </c>
      <c r="C1201" s="984">
        <v>0.11</v>
      </c>
      <c r="D1201" s="976" t="s">
        <v>4949</v>
      </c>
      <c r="E1201" s="975">
        <v>41201</v>
      </c>
    </row>
    <row r="1202" spans="1:5">
      <c r="A1202" s="935" t="s">
        <v>2197</v>
      </c>
      <c r="B1202" s="979" t="s">
        <v>6685</v>
      </c>
      <c r="C1202" s="984">
        <v>0.06</v>
      </c>
      <c r="D1202" s="976" t="s">
        <v>4950</v>
      </c>
      <c r="E1202" s="975">
        <v>41201</v>
      </c>
    </row>
    <row r="1203" spans="1:5">
      <c r="A1203" s="935" t="s">
        <v>2197</v>
      </c>
      <c r="B1203" s="979" t="s">
        <v>6685</v>
      </c>
      <c r="C1203" s="984">
        <v>0.25</v>
      </c>
      <c r="D1203" s="976" t="s">
        <v>4951</v>
      </c>
      <c r="E1203" s="975">
        <v>41201</v>
      </c>
    </row>
    <row r="1204" spans="1:5">
      <c r="A1204" s="935" t="s">
        <v>2197</v>
      </c>
      <c r="B1204" s="5" t="s">
        <v>6724</v>
      </c>
      <c r="C1204" s="984">
        <v>0.45</v>
      </c>
      <c r="D1204" s="976" t="s">
        <v>4952</v>
      </c>
      <c r="E1204" s="975">
        <v>41201</v>
      </c>
    </row>
    <row r="1205" spans="1:5">
      <c r="A1205" s="978" t="s">
        <v>2193</v>
      </c>
      <c r="B1205" s="979" t="s">
        <v>6676</v>
      </c>
      <c r="C1205" s="984">
        <v>1.73</v>
      </c>
      <c r="D1205" s="976" t="s">
        <v>4953</v>
      </c>
      <c r="E1205" s="975">
        <v>41201</v>
      </c>
    </row>
    <row r="1206" spans="1:5">
      <c r="A1206" s="935" t="s">
        <v>2183</v>
      </c>
      <c r="B1206" s="5" t="s">
        <v>6645</v>
      </c>
      <c r="C1206" s="984">
        <v>9.07</v>
      </c>
      <c r="D1206" s="976" t="s">
        <v>4958</v>
      </c>
      <c r="E1206" s="975">
        <v>41204</v>
      </c>
    </row>
    <row r="1207" spans="1:5">
      <c r="A1207" s="935" t="s">
        <v>1266</v>
      </c>
      <c r="B1207" s="48" t="s">
        <v>6656</v>
      </c>
      <c r="C1207" s="984">
        <v>0.42</v>
      </c>
      <c r="D1207" s="976" t="s">
        <v>4442</v>
      </c>
      <c r="E1207" s="975">
        <v>41204</v>
      </c>
    </row>
    <row r="1208" spans="1:5">
      <c r="A1208" s="935" t="s">
        <v>2197</v>
      </c>
      <c r="B1208" s="5" t="s">
        <v>6724</v>
      </c>
      <c r="C1208" s="984">
        <v>0.11</v>
      </c>
      <c r="D1208" s="976" t="s">
        <v>4955</v>
      </c>
      <c r="E1208" s="975">
        <v>41204</v>
      </c>
    </row>
    <row r="1209" spans="1:5">
      <c r="A1209" s="935" t="s">
        <v>1267</v>
      </c>
      <c r="B1209" s="5" t="s">
        <v>6832</v>
      </c>
      <c r="C1209" s="984">
        <v>0.14000000000000001</v>
      </c>
      <c r="D1209" s="976" t="s">
        <v>4963</v>
      </c>
      <c r="E1209" s="975">
        <v>41204</v>
      </c>
    </row>
    <row r="1210" spans="1:5">
      <c r="A1210" s="935" t="s">
        <v>2198</v>
      </c>
      <c r="B1210" s="5" t="s">
        <v>6828</v>
      </c>
      <c r="C1210" s="984">
        <v>0.95</v>
      </c>
      <c r="D1210" s="976" t="s">
        <v>4961</v>
      </c>
      <c r="E1210" s="975">
        <v>41204</v>
      </c>
    </row>
    <row r="1211" spans="1:5">
      <c r="A1211" s="935" t="s">
        <v>2198</v>
      </c>
      <c r="B1211" s="5" t="s">
        <v>6704</v>
      </c>
      <c r="C1211" s="984">
        <v>0.53</v>
      </c>
      <c r="D1211" s="976" t="s">
        <v>4960</v>
      </c>
      <c r="E1211" s="975">
        <v>41204</v>
      </c>
    </row>
    <row r="1212" spans="1:5">
      <c r="A1212" s="978" t="s">
        <v>2193</v>
      </c>
      <c r="B1212" s="979" t="s">
        <v>6676</v>
      </c>
      <c r="C1212" s="984">
        <v>0.25</v>
      </c>
      <c r="D1212" s="976" t="s">
        <v>4959</v>
      </c>
      <c r="E1212" s="975">
        <v>41204</v>
      </c>
    </row>
    <row r="1213" spans="1:5">
      <c r="A1213" s="935" t="s">
        <v>1264</v>
      </c>
      <c r="B1213" s="5" t="s">
        <v>6696</v>
      </c>
      <c r="C1213" s="984">
        <v>0.83</v>
      </c>
      <c r="D1213" s="976" t="s">
        <v>4956</v>
      </c>
      <c r="E1213" s="975">
        <v>41204</v>
      </c>
    </row>
    <row r="1214" spans="1:5">
      <c r="A1214" s="935" t="s">
        <v>2177</v>
      </c>
      <c r="B1214" s="979" t="s">
        <v>6776</v>
      </c>
      <c r="C1214" s="984">
        <v>0.48</v>
      </c>
      <c r="D1214" s="976" t="s">
        <v>4971</v>
      </c>
      <c r="E1214" s="975">
        <v>41206</v>
      </c>
    </row>
    <row r="1215" spans="1:5">
      <c r="A1215" s="935" t="s">
        <v>2177</v>
      </c>
      <c r="B1215" s="5" t="s">
        <v>6833</v>
      </c>
      <c r="C1215" s="984">
        <v>1.1100000000000001</v>
      </c>
      <c r="D1215" s="976" t="s">
        <v>4968</v>
      </c>
      <c r="E1215" s="975">
        <v>41206</v>
      </c>
    </row>
    <row r="1216" spans="1:5">
      <c r="A1216" s="935" t="s">
        <v>2177</v>
      </c>
      <c r="B1216" s="5" t="s">
        <v>6833</v>
      </c>
      <c r="C1216" s="984">
        <v>0.38</v>
      </c>
      <c r="D1216" s="976" t="s">
        <v>4972</v>
      </c>
      <c r="E1216" s="975">
        <v>41206</v>
      </c>
    </row>
    <row r="1217" spans="1:5">
      <c r="A1217" s="978" t="s">
        <v>2194</v>
      </c>
      <c r="B1217" s="979" t="s">
        <v>6744</v>
      </c>
      <c r="C1217" s="984">
        <v>7.2</v>
      </c>
      <c r="D1217" s="976" t="s">
        <v>4902</v>
      </c>
      <c r="E1217" s="975">
        <v>41206</v>
      </c>
    </row>
    <row r="1218" spans="1:5">
      <c r="A1218" s="935" t="s">
        <v>1267</v>
      </c>
      <c r="B1218" s="5" t="s">
        <v>6832</v>
      </c>
      <c r="C1218" s="984">
        <v>0.01</v>
      </c>
      <c r="D1218" s="976" t="s">
        <v>4967</v>
      </c>
      <c r="E1218" s="975">
        <v>41206</v>
      </c>
    </row>
    <row r="1219" spans="1:5">
      <c r="A1219" s="935" t="s">
        <v>1267</v>
      </c>
      <c r="B1219" s="5" t="s">
        <v>6832</v>
      </c>
      <c r="C1219" s="984">
        <v>0.01</v>
      </c>
      <c r="D1219" s="976" t="s">
        <v>4968</v>
      </c>
      <c r="E1219" s="975">
        <v>41206</v>
      </c>
    </row>
    <row r="1220" spans="1:5">
      <c r="A1220" s="935" t="s">
        <v>1261</v>
      </c>
      <c r="B1220" s="5" t="s">
        <v>6834</v>
      </c>
      <c r="C1220" s="984">
        <v>0.01</v>
      </c>
      <c r="D1220" s="976" t="s">
        <v>4971</v>
      </c>
      <c r="E1220" s="975">
        <v>41206</v>
      </c>
    </row>
    <row r="1221" spans="1:5">
      <c r="A1221" s="935" t="s">
        <v>1264</v>
      </c>
      <c r="B1221" s="5" t="s">
        <v>6696</v>
      </c>
      <c r="C1221" s="984">
        <v>0.96</v>
      </c>
      <c r="D1221" s="976" t="s">
        <v>4964</v>
      </c>
      <c r="E1221" s="975">
        <v>41206</v>
      </c>
    </row>
    <row r="1222" spans="1:5">
      <c r="A1222" s="935" t="s">
        <v>1264</v>
      </c>
      <c r="B1222" s="5" t="s">
        <v>6696</v>
      </c>
      <c r="C1222" s="984">
        <v>0.89</v>
      </c>
      <c r="D1222" s="976" t="s">
        <v>4965</v>
      </c>
      <c r="E1222" s="975">
        <v>41206</v>
      </c>
    </row>
    <row r="1223" spans="1:5">
      <c r="A1223" s="935" t="s">
        <v>1264</v>
      </c>
      <c r="B1223" s="5" t="s">
        <v>6696</v>
      </c>
      <c r="C1223" s="984">
        <v>2.08</v>
      </c>
      <c r="D1223" s="976" t="s">
        <v>4966</v>
      </c>
      <c r="E1223" s="975">
        <v>41206</v>
      </c>
    </row>
    <row r="1224" spans="1:5">
      <c r="A1224" s="935" t="s">
        <v>2197</v>
      </c>
      <c r="B1224" s="5" t="s">
        <v>6712</v>
      </c>
      <c r="C1224" s="984">
        <v>6.45</v>
      </c>
      <c r="D1224" s="976" t="s">
        <v>4973</v>
      </c>
      <c r="E1224" s="975">
        <v>41207</v>
      </c>
    </row>
    <row r="1225" spans="1:5">
      <c r="A1225" s="935" t="s">
        <v>6700</v>
      </c>
      <c r="B1225" s="979" t="s">
        <v>6713</v>
      </c>
      <c r="C1225" s="984">
        <v>0.89</v>
      </c>
      <c r="D1225" s="976" t="s">
        <v>4975</v>
      </c>
      <c r="E1225" s="975">
        <v>41207</v>
      </c>
    </row>
    <row r="1226" spans="1:5">
      <c r="A1226" s="935" t="s">
        <v>2198</v>
      </c>
      <c r="B1226" s="5" t="s">
        <v>6828</v>
      </c>
      <c r="C1226" s="984">
        <v>0.26</v>
      </c>
      <c r="D1226" s="976" t="s">
        <v>4976</v>
      </c>
      <c r="E1226" s="975">
        <v>41207</v>
      </c>
    </row>
    <row r="1227" spans="1:5">
      <c r="A1227" s="935" t="s">
        <v>2198</v>
      </c>
      <c r="B1227" s="5" t="s">
        <v>6828</v>
      </c>
      <c r="C1227" s="984">
        <v>0.53</v>
      </c>
      <c r="D1227" s="976" t="s">
        <v>4977</v>
      </c>
      <c r="E1227" s="975">
        <v>41207</v>
      </c>
    </row>
    <row r="1228" spans="1:5">
      <c r="A1228" s="935" t="s">
        <v>2198</v>
      </c>
      <c r="B1228" s="5" t="s">
        <v>6828</v>
      </c>
      <c r="C1228" s="984">
        <v>0.03</v>
      </c>
      <c r="D1228" s="976" t="s">
        <v>4978</v>
      </c>
      <c r="E1228" s="975">
        <v>41208</v>
      </c>
    </row>
    <row r="1229" spans="1:5">
      <c r="A1229" s="935" t="s">
        <v>2197</v>
      </c>
      <c r="B1229" s="5" t="s">
        <v>6724</v>
      </c>
      <c r="C1229" s="984">
        <v>0.72</v>
      </c>
      <c r="D1229" s="976" t="s">
        <v>4985</v>
      </c>
      <c r="E1229" s="975">
        <v>41209</v>
      </c>
    </row>
    <row r="1230" spans="1:5">
      <c r="A1230" s="935" t="s">
        <v>2191</v>
      </c>
      <c r="B1230" s="5" t="s">
        <v>6835</v>
      </c>
      <c r="C1230" s="984">
        <v>0.19</v>
      </c>
      <c r="D1230" s="976" t="s">
        <v>4984</v>
      </c>
      <c r="E1230" s="975">
        <v>41209</v>
      </c>
    </row>
    <row r="1231" spans="1:5">
      <c r="A1231" s="978" t="s">
        <v>2194</v>
      </c>
      <c r="B1231" s="5" t="s">
        <v>6808</v>
      </c>
      <c r="C1231" s="984">
        <v>0.37</v>
      </c>
      <c r="D1231" s="976"/>
      <c r="E1231" s="975">
        <v>41209</v>
      </c>
    </row>
    <row r="1232" spans="1:5">
      <c r="A1232" s="935" t="s">
        <v>1267</v>
      </c>
      <c r="B1232" s="5" t="s">
        <v>6832</v>
      </c>
      <c r="C1232" s="984">
        <v>0.03</v>
      </c>
      <c r="D1232" s="976" t="s">
        <v>4982</v>
      </c>
      <c r="E1232" s="975">
        <v>41209</v>
      </c>
    </row>
    <row r="1233" spans="1:6">
      <c r="A1233" s="935" t="s">
        <v>1267</v>
      </c>
      <c r="B1233" s="5" t="s">
        <v>6836</v>
      </c>
      <c r="C1233" s="984">
        <v>0.04</v>
      </c>
      <c r="D1233" s="976" t="s">
        <v>4979</v>
      </c>
      <c r="E1233" s="975">
        <v>41209</v>
      </c>
    </row>
    <row r="1234" spans="1:6">
      <c r="A1234" s="935" t="s">
        <v>1267</v>
      </c>
      <c r="B1234" s="5" t="s">
        <v>6836</v>
      </c>
      <c r="C1234" s="984">
        <v>0.03</v>
      </c>
      <c r="D1234" s="976" t="s">
        <v>4980</v>
      </c>
      <c r="E1234" s="975">
        <v>41209</v>
      </c>
    </row>
    <row r="1235" spans="1:6">
      <c r="A1235" s="935" t="s">
        <v>1267</v>
      </c>
      <c r="B1235" s="5" t="s">
        <v>6836</v>
      </c>
      <c r="C1235" s="984">
        <v>0.08</v>
      </c>
      <c r="D1235" s="976" t="s">
        <v>4981</v>
      </c>
      <c r="E1235" s="975">
        <v>41209</v>
      </c>
    </row>
    <row r="1236" spans="1:6">
      <c r="A1236" s="935" t="s">
        <v>1261</v>
      </c>
      <c r="B1236" s="5" t="s">
        <v>6834</v>
      </c>
      <c r="C1236" s="984">
        <v>0.1</v>
      </c>
      <c r="D1236" s="976" t="s">
        <v>4979</v>
      </c>
      <c r="E1236" s="975">
        <v>41209</v>
      </c>
    </row>
    <row r="1237" spans="1:6">
      <c r="A1237" s="978" t="s">
        <v>2193</v>
      </c>
      <c r="B1237" s="979" t="s">
        <v>6676</v>
      </c>
      <c r="C1237" s="984">
        <v>0.13</v>
      </c>
      <c r="D1237" s="976" t="s">
        <v>4959</v>
      </c>
      <c r="E1237" s="975">
        <v>41209</v>
      </c>
      <c r="F1237" s="806"/>
    </row>
    <row r="1238" spans="1:6">
      <c r="A1238" s="935" t="s">
        <v>2183</v>
      </c>
      <c r="B1238" s="5" t="s">
        <v>6645</v>
      </c>
      <c r="C1238" s="984">
        <v>4.43</v>
      </c>
      <c r="D1238" s="976" t="s">
        <v>5089</v>
      </c>
      <c r="E1238" s="975">
        <v>41214</v>
      </c>
      <c r="F1238" s="839"/>
    </row>
    <row r="1239" spans="1:6">
      <c r="A1239" s="935" t="s">
        <v>2177</v>
      </c>
      <c r="B1239" s="979" t="s">
        <v>6776</v>
      </c>
      <c r="C1239" s="984">
        <v>0.8</v>
      </c>
      <c r="D1239" s="976" t="s">
        <v>5087</v>
      </c>
      <c r="E1239" s="975">
        <v>41214</v>
      </c>
    </row>
    <row r="1240" spans="1:6">
      <c r="A1240" s="935" t="s">
        <v>2197</v>
      </c>
      <c r="B1240" s="5" t="s">
        <v>6712</v>
      </c>
      <c r="C1240" s="984">
        <v>0.59</v>
      </c>
      <c r="D1240" s="976" t="s">
        <v>5093</v>
      </c>
      <c r="E1240" s="975">
        <v>41214</v>
      </c>
    </row>
    <row r="1241" spans="1:6">
      <c r="A1241" s="935" t="s">
        <v>2191</v>
      </c>
      <c r="B1241" s="5" t="s">
        <v>6802</v>
      </c>
      <c r="C1241" s="984">
        <v>0.12</v>
      </c>
      <c r="D1241" s="976" t="s">
        <v>5092</v>
      </c>
      <c r="E1241" s="975">
        <v>41214</v>
      </c>
    </row>
    <row r="1242" spans="1:6">
      <c r="A1242" s="935" t="s">
        <v>1267</v>
      </c>
      <c r="B1242" s="48" t="s">
        <v>6697</v>
      </c>
      <c r="C1242" s="984">
        <v>0.09</v>
      </c>
      <c r="D1242" s="976" t="s">
        <v>5084</v>
      </c>
      <c r="E1242" s="975">
        <v>41214</v>
      </c>
    </row>
    <row r="1243" spans="1:6">
      <c r="A1243" s="978" t="s">
        <v>6732</v>
      </c>
      <c r="B1243" s="979" t="s">
        <v>6733</v>
      </c>
      <c r="C1243" s="984">
        <v>0.89</v>
      </c>
      <c r="D1243" s="976" t="s">
        <v>5091</v>
      </c>
      <c r="E1243" s="975">
        <v>41214</v>
      </c>
    </row>
    <row r="1244" spans="1:6">
      <c r="A1244" s="935" t="s">
        <v>6700</v>
      </c>
      <c r="B1244" s="979" t="s">
        <v>6713</v>
      </c>
      <c r="C1244" s="984">
        <v>0.25</v>
      </c>
      <c r="D1244" s="976" t="s">
        <v>5085</v>
      </c>
      <c r="E1244" s="975">
        <v>41214</v>
      </c>
    </row>
    <row r="1245" spans="1:6">
      <c r="A1245" s="935" t="s">
        <v>6700</v>
      </c>
      <c r="B1245" s="979" t="s">
        <v>6713</v>
      </c>
      <c r="C1245" s="984">
        <v>0.27</v>
      </c>
      <c r="D1245" s="976" t="s">
        <v>5086</v>
      </c>
      <c r="E1245" s="975">
        <v>41214</v>
      </c>
    </row>
    <row r="1246" spans="1:6">
      <c r="A1246" s="935" t="s">
        <v>1261</v>
      </c>
      <c r="B1246" s="5" t="s">
        <v>6834</v>
      </c>
      <c r="C1246" s="984">
        <v>0.02</v>
      </c>
      <c r="D1246" s="976" t="s">
        <v>5082</v>
      </c>
      <c r="E1246" s="975">
        <v>41214</v>
      </c>
    </row>
    <row r="1247" spans="1:6">
      <c r="A1247" s="935" t="s">
        <v>2198</v>
      </c>
      <c r="B1247" s="5" t="s">
        <v>6828</v>
      </c>
      <c r="C1247" s="984">
        <v>0.1</v>
      </c>
      <c r="D1247" s="976" t="s">
        <v>5082</v>
      </c>
      <c r="E1247" s="975">
        <v>41214</v>
      </c>
    </row>
    <row r="1248" spans="1:6">
      <c r="A1248" s="935" t="s">
        <v>2177</v>
      </c>
      <c r="B1248" s="979" t="s">
        <v>6776</v>
      </c>
      <c r="C1248" s="984">
        <v>0.13</v>
      </c>
      <c r="D1248" s="976" t="s">
        <v>5095</v>
      </c>
      <c r="E1248" s="975">
        <v>41218</v>
      </c>
    </row>
    <row r="1249" spans="1:5">
      <c r="A1249" s="935" t="s">
        <v>2177</v>
      </c>
      <c r="B1249" s="979" t="s">
        <v>6776</v>
      </c>
      <c r="C1249" s="984">
        <v>0.11</v>
      </c>
      <c r="D1249" s="976" t="s">
        <v>5096</v>
      </c>
      <c r="E1249" s="975">
        <v>41218</v>
      </c>
    </row>
    <row r="1250" spans="1:5">
      <c r="A1250" s="935" t="s">
        <v>2197</v>
      </c>
      <c r="B1250" s="979" t="s">
        <v>6685</v>
      </c>
      <c r="C1250" s="984">
        <v>0.02</v>
      </c>
      <c r="D1250" s="976" t="s">
        <v>5098</v>
      </c>
      <c r="E1250" s="975">
        <v>41218</v>
      </c>
    </row>
    <row r="1251" spans="1:5">
      <c r="A1251" s="935" t="s">
        <v>2197</v>
      </c>
      <c r="B1251" s="5" t="s">
        <v>6712</v>
      </c>
      <c r="C1251" s="984">
        <v>0.78</v>
      </c>
      <c r="D1251" s="976" t="s">
        <v>5097</v>
      </c>
      <c r="E1251" s="975">
        <v>41218</v>
      </c>
    </row>
    <row r="1252" spans="1:5">
      <c r="A1252" s="935" t="s">
        <v>1267</v>
      </c>
      <c r="B1252" s="5" t="s">
        <v>6683</v>
      </c>
      <c r="C1252" s="984">
        <v>0.02</v>
      </c>
      <c r="D1252" s="976" t="s">
        <v>5099</v>
      </c>
      <c r="E1252" s="975">
        <v>41218</v>
      </c>
    </row>
    <row r="1253" spans="1:5">
      <c r="A1253" s="935" t="s">
        <v>2198</v>
      </c>
      <c r="B1253" s="5" t="s">
        <v>6828</v>
      </c>
      <c r="C1253" s="984">
        <v>0.26</v>
      </c>
      <c r="D1253" s="976" t="s">
        <v>5094</v>
      </c>
      <c r="E1253" s="975">
        <v>41218</v>
      </c>
    </row>
    <row r="1254" spans="1:5">
      <c r="A1254" s="935" t="s">
        <v>2197</v>
      </c>
      <c r="B1254" s="5" t="s">
        <v>6712</v>
      </c>
      <c r="C1254" s="984">
        <v>1.21</v>
      </c>
      <c r="D1254" s="976" t="s">
        <v>5097</v>
      </c>
      <c r="E1254" s="975">
        <v>41219</v>
      </c>
    </row>
    <row r="1255" spans="1:5">
      <c r="A1255" s="935" t="s">
        <v>1267</v>
      </c>
      <c r="B1255" s="5" t="s">
        <v>6683</v>
      </c>
      <c r="C1255" s="984">
        <v>0.1</v>
      </c>
      <c r="D1255" s="976" t="s">
        <v>5101</v>
      </c>
      <c r="E1255" s="975">
        <v>41219</v>
      </c>
    </row>
    <row r="1256" spans="1:5">
      <c r="A1256" s="935" t="s">
        <v>1267</v>
      </c>
      <c r="B1256" s="5" t="s">
        <v>6832</v>
      </c>
      <c r="C1256" s="984">
        <v>0.12</v>
      </c>
      <c r="D1256" s="976" t="s">
        <v>5100</v>
      </c>
      <c r="E1256" s="975">
        <v>41219</v>
      </c>
    </row>
    <row r="1257" spans="1:5">
      <c r="A1257" s="935" t="s">
        <v>2205</v>
      </c>
      <c r="B1257" s="5" t="s">
        <v>6837</v>
      </c>
      <c r="C1257" s="984">
        <v>0.01</v>
      </c>
      <c r="D1257" s="976" t="s">
        <v>5104</v>
      </c>
      <c r="E1257" s="975">
        <v>41220</v>
      </c>
    </row>
    <row r="1258" spans="1:5">
      <c r="A1258" s="935" t="s">
        <v>2197</v>
      </c>
      <c r="B1258" s="979" t="s">
        <v>6685</v>
      </c>
      <c r="C1258" s="984">
        <v>0.21</v>
      </c>
      <c r="D1258" s="976" t="s">
        <v>5102</v>
      </c>
      <c r="E1258" s="975">
        <v>41220</v>
      </c>
    </row>
    <row r="1259" spans="1:5">
      <c r="A1259" s="935" t="s">
        <v>1267</v>
      </c>
      <c r="B1259" s="5" t="s">
        <v>6832</v>
      </c>
      <c r="C1259" s="984">
        <v>0.01</v>
      </c>
      <c r="D1259" s="976" t="s">
        <v>5105</v>
      </c>
      <c r="E1259" s="975">
        <v>41220</v>
      </c>
    </row>
    <row r="1260" spans="1:5">
      <c r="A1260" s="935" t="s">
        <v>1267</v>
      </c>
      <c r="B1260" s="5" t="s">
        <v>6832</v>
      </c>
      <c r="C1260" s="984">
        <v>0.01</v>
      </c>
      <c r="D1260" s="976" t="s">
        <v>5106</v>
      </c>
      <c r="E1260" s="975">
        <v>41220</v>
      </c>
    </row>
    <row r="1261" spans="1:5">
      <c r="A1261" s="935" t="s">
        <v>1267</v>
      </c>
      <c r="B1261" s="5" t="s">
        <v>6832</v>
      </c>
      <c r="C1261" s="984">
        <v>0.01</v>
      </c>
      <c r="D1261" s="976" t="s">
        <v>5107</v>
      </c>
      <c r="E1261" s="975">
        <v>41220</v>
      </c>
    </row>
    <row r="1262" spans="1:5">
      <c r="A1262" s="935" t="s">
        <v>1267</v>
      </c>
      <c r="B1262" s="5" t="s">
        <v>6832</v>
      </c>
      <c r="C1262" s="984">
        <v>0.35</v>
      </c>
      <c r="D1262" s="976" t="s">
        <v>5108</v>
      </c>
      <c r="E1262" s="975">
        <v>41220</v>
      </c>
    </row>
    <row r="1263" spans="1:5">
      <c r="A1263" s="935" t="s">
        <v>1266</v>
      </c>
      <c r="B1263" s="48" t="s">
        <v>425</v>
      </c>
      <c r="C1263" s="984">
        <v>0.03</v>
      </c>
      <c r="D1263" s="976" t="s">
        <v>5110</v>
      </c>
      <c r="E1263" s="975">
        <v>41221</v>
      </c>
    </row>
    <row r="1264" spans="1:5">
      <c r="A1264" s="935" t="s">
        <v>1266</v>
      </c>
      <c r="B1264" s="48" t="s">
        <v>425</v>
      </c>
      <c r="C1264" s="984">
        <v>0.02</v>
      </c>
      <c r="D1264" s="976" t="s">
        <v>5111</v>
      </c>
      <c r="E1264" s="975">
        <v>41221</v>
      </c>
    </row>
    <row r="1265" spans="1:6">
      <c r="A1265" s="935" t="s">
        <v>1266</v>
      </c>
      <c r="B1265" s="979" t="s">
        <v>6800</v>
      </c>
      <c r="C1265" s="984">
        <v>5.88</v>
      </c>
      <c r="D1265" s="976" t="s">
        <v>5109</v>
      </c>
      <c r="E1265" s="975">
        <v>41221</v>
      </c>
    </row>
    <row r="1266" spans="1:6">
      <c r="A1266" s="935" t="s">
        <v>1266</v>
      </c>
      <c r="B1266" s="5" t="s">
        <v>6838</v>
      </c>
      <c r="C1266" s="984">
        <v>0.14000000000000001</v>
      </c>
      <c r="D1266" s="976" t="s">
        <v>5112</v>
      </c>
      <c r="E1266" s="975">
        <v>41227</v>
      </c>
    </row>
    <row r="1267" spans="1:6">
      <c r="A1267" s="935" t="s">
        <v>2188</v>
      </c>
      <c r="B1267" s="5" t="s">
        <v>6688</v>
      </c>
      <c r="C1267" s="984">
        <v>0.03</v>
      </c>
      <c r="D1267" s="976" t="s">
        <v>4912</v>
      </c>
      <c r="E1267" s="975">
        <v>41227</v>
      </c>
    </row>
    <row r="1268" spans="1:6">
      <c r="A1268" s="983" t="s">
        <v>5673</v>
      </c>
      <c r="B1268" s="976" t="s">
        <v>311</v>
      </c>
      <c r="C1268" s="984">
        <v>0.14000000000000001</v>
      </c>
      <c r="D1268" s="976" t="s">
        <v>5115</v>
      </c>
      <c r="E1268" s="975">
        <v>41229</v>
      </c>
    </row>
    <row r="1269" spans="1:6">
      <c r="A1269" s="983" t="s">
        <v>5673</v>
      </c>
      <c r="B1269" s="976" t="s">
        <v>311</v>
      </c>
      <c r="C1269" s="984">
        <v>0.12</v>
      </c>
      <c r="D1269" s="976" t="s">
        <v>5116</v>
      </c>
      <c r="E1269" s="975">
        <v>41229</v>
      </c>
    </row>
    <row r="1270" spans="1:6">
      <c r="A1270" s="935" t="s">
        <v>2197</v>
      </c>
      <c r="B1270" s="5" t="s">
        <v>6724</v>
      </c>
      <c r="C1270" s="984">
        <v>0.42</v>
      </c>
      <c r="D1270" s="976" t="s">
        <v>5119</v>
      </c>
      <c r="E1270" s="975">
        <v>41229</v>
      </c>
    </row>
    <row r="1271" spans="1:6">
      <c r="A1271" s="978" t="s">
        <v>6732</v>
      </c>
      <c r="B1271" s="979" t="s">
        <v>6733</v>
      </c>
      <c r="C1271" s="984">
        <v>0.49</v>
      </c>
      <c r="D1271" s="976" t="s">
        <v>5113</v>
      </c>
      <c r="E1271" s="975">
        <v>41229</v>
      </c>
    </row>
    <row r="1272" spans="1:6">
      <c r="A1272" s="978" t="s">
        <v>6732</v>
      </c>
      <c r="B1272" s="979" t="s">
        <v>6733</v>
      </c>
      <c r="C1272" s="984">
        <v>1.22</v>
      </c>
      <c r="D1272" s="976" t="s">
        <v>5114</v>
      </c>
      <c r="E1272" s="975">
        <v>41229</v>
      </c>
    </row>
    <row r="1273" spans="1:6">
      <c r="A1273" s="935" t="s">
        <v>2198</v>
      </c>
      <c r="B1273" s="5" t="s">
        <v>6705</v>
      </c>
      <c r="C1273" s="984">
        <v>0.05</v>
      </c>
      <c r="D1273" s="976" t="s">
        <v>5118</v>
      </c>
      <c r="E1273" s="975">
        <v>41229</v>
      </c>
    </row>
    <row r="1274" spans="1:6">
      <c r="A1274" s="935" t="s">
        <v>6730</v>
      </c>
      <c r="B1274" s="5" t="s">
        <v>6839</v>
      </c>
      <c r="C1274" s="984">
        <v>0.01</v>
      </c>
      <c r="D1274" s="976"/>
      <c r="E1274" s="975">
        <v>41231</v>
      </c>
    </row>
    <row r="1275" spans="1:6">
      <c r="A1275" s="935" t="s">
        <v>2190</v>
      </c>
      <c r="B1275" s="5" t="s">
        <v>6840</v>
      </c>
      <c r="C1275" s="984">
        <v>0.01</v>
      </c>
      <c r="D1275" s="976" t="s">
        <v>5122</v>
      </c>
      <c r="E1275" s="975">
        <v>41237</v>
      </c>
    </row>
    <row r="1276" spans="1:6">
      <c r="A1276" s="935" t="s">
        <v>1267</v>
      </c>
      <c r="B1276" s="5" t="s">
        <v>6841</v>
      </c>
      <c r="C1276" s="984">
        <v>0.47</v>
      </c>
      <c r="D1276" s="976" t="s">
        <v>5122</v>
      </c>
      <c r="E1276" s="975">
        <v>41237</v>
      </c>
      <c r="F1276" s="806"/>
    </row>
    <row r="1277" spans="1:6">
      <c r="A1277" s="935" t="s">
        <v>1267</v>
      </c>
      <c r="B1277" s="5" t="s">
        <v>6691</v>
      </c>
      <c r="C1277" s="974">
        <v>6.2</v>
      </c>
      <c r="D1277" s="976" t="s">
        <v>4496</v>
      </c>
      <c r="E1277" s="975">
        <v>41169</v>
      </c>
      <c r="F1277" s="839"/>
    </row>
    <row r="1278" spans="1:6">
      <c r="A1278" s="1049" t="s">
        <v>678</v>
      </c>
      <c r="B1278" s="1049"/>
      <c r="C1278" s="991">
        <f>SUM(C2:C1277)</f>
        <v>3085.0989000000072</v>
      </c>
    </row>
    <row r="1280" spans="1:6">
      <c r="C1280" s="992"/>
    </row>
  </sheetData>
  <mergeCells count="1">
    <mergeCell ref="A1278:B127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87"/>
  <sheetViews>
    <sheetView topLeftCell="A79" workbookViewId="0">
      <selection activeCell="O88" sqref="I88:O99"/>
    </sheetView>
  </sheetViews>
  <sheetFormatPr defaultRowHeight="15.75"/>
  <cols>
    <col min="1" max="1" width="14.85546875" style="862" bestFit="1" customWidth="1"/>
    <col min="2" max="2" width="57.7109375" style="862" bestFit="1" customWidth="1"/>
    <col min="3" max="3" width="12" style="862" bestFit="1" customWidth="1"/>
    <col min="4" max="4" width="26.7109375" style="862" bestFit="1" customWidth="1"/>
    <col min="5" max="5" width="11.28515625" style="862" bestFit="1" customWidth="1"/>
    <col min="6" max="6" width="10.140625" style="803" bestFit="1" customWidth="1"/>
    <col min="7" max="7" width="13.42578125" style="803" bestFit="1" customWidth="1"/>
    <col min="8" max="8" width="8.5703125" style="803" customWidth="1"/>
    <col min="9" max="9" width="16.28515625" style="803" bestFit="1" customWidth="1"/>
    <col min="10" max="10" width="11.7109375" style="803" bestFit="1" customWidth="1"/>
    <col min="11" max="12" width="9.140625" style="803"/>
    <col min="13" max="13" width="9.5703125" style="803" bestFit="1" customWidth="1"/>
    <col min="14" max="14" width="16.7109375" style="803" bestFit="1" customWidth="1"/>
    <col min="15" max="15" width="7.85546875" style="803" bestFit="1" customWidth="1"/>
    <col min="16" max="16" width="16.7109375" style="803" bestFit="1" customWidth="1"/>
    <col min="17" max="16384" width="9.140625" style="803"/>
  </cols>
  <sheetData>
    <row r="1" spans="1:17" ht="16.5" thickBot="1">
      <c r="A1" s="848" t="s">
        <v>458</v>
      </c>
      <c r="B1" s="825" t="s">
        <v>1</v>
      </c>
      <c r="C1" s="825" t="s">
        <v>7</v>
      </c>
      <c r="D1" s="825" t="s">
        <v>459</v>
      </c>
      <c r="E1" s="826" t="s">
        <v>4</v>
      </c>
      <c r="F1" s="806"/>
      <c r="G1" s="846"/>
      <c r="H1" s="846"/>
      <c r="K1" s="809"/>
      <c r="L1" s="809"/>
      <c r="M1" s="1050"/>
      <c r="N1" s="1050"/>
      <c r="O1" s="1050"/>
      <c r="P1" s="1050"/>
      <c r="Q1" s="809"/>
    </row>
    <row r="2" spans="1:17">
      <c r="A2" s="804" t="s">
        <v>128</v>
      </c>
      <c r="B2" s="805" t="s">
        <v>5880</v>
      </c>
      <c r="C2" s="804">
        <v>5</v>
      </c>
      <c r="D2" s="804"/>
      <c r="E2" s="830">
        <v>40877</v>
      </c>
      <c r="F2" s="814"/>
      <c r="G2" s="884"/>
      <c r="H2" s="847"/>
      <c r="I2" s="880"/>
      <c r="J2" s="880"/>
      <c r="K2" s="809"/>
      <c r="L2" s="809"/>
      <c r="M2" s="846"/>
      <c r="N2" s="846"/>
      <c r="O2" s="846"/>
      <c r="P2" s="846"/>
      <c r="Q2" s="809"/>
    </row>
    <row r="3" spans="1:17">
      <c r="A3" s="804" t="s">
        <v>763</v>
      </c>
      <c r="B3" s="805" t="s">
        <v>5947</v>
      </c>
      <c r="C3" s="804">
        <v>5</v>
      </c>
      <c r="D3" s="804"/>
      <c r="E3" s="830">
        <v>40885</v>
      </c>
      <c r="F3" s="814"/>
      <c r="G3" s="884"/>
      <c r="H3" s="847"/>
      <c r="I3" s="884"/>
      <c r="J3" s="880"/>
      <c r="K3" s="809"/>
      <c r="L3" s="809"/>
      <c r="M3" s="809"/>
      <c r="N3" s="809"/>
      <c r="O3" s="809"/>
      <c r="P3" s="809"/>
      <c r="Q3" s="809"/>
    </row>
    <row r="4" spans="1:17">
      <c r="A4" s="804" t="s">
        <v>20</v>
      </c>
      <c r="B4" s="805" t="s">
        <v>5949</v>
      </c>
      <c r="C4" s="804">
        <v>5</v>
      </c>
      <c r="D4" s="804"/>
      <c r="E4" s="830">
        <v>40885</v>
      </c>
      <c r="F4" s="814"/>
      <c r="G4" s="880"/>
      <c r="H4" s="847"/>
      <c r="I4" s="884"/>
      <c r="J4" s="884"/>
      <c r="K4" s="809"/>
      <c r="L4" s="809"/>
      <c r="M4" s="809"/>
      <c r="N4" s="809"/>
      <c r="O4" s="809"/>
      <c r="P4" s="809"/>
      <c r="Q4" s="809"/>
    </row>
    <row r="5" spans="1:17">
      <c r="A5" s="856" t="s">
        <v>24</v>
      </c>
      <c r="B5" s="857" t="s">
        <v>5914</v>
      </c>
      <c r="C5" s="856">
        <v>5</v>
      </c>
      <c r="D5" s="858" t="s">
        <v>4340</v>
      </c>
      <c r="E5" s="859">
        <v>41157</v>
      </c>
      <c r="F5" s="814"/>
      <c r="G5" s="880"/>
      <c r="H5" s="847"/>
      <c r="I5" s="884"/>
      <c r="J5" s="884"/>
      <c r="K5" s="809"/>
      <c r="L5" s="809"/>
      <c r="M5" s="809"/>
      <c r="N5" s="809"/>
      <c r="O5" s="809"/>
      <c r="P5" s="809"/>
      <c r="Q5" s="809"/>
    </row>
    <row r="6" spans="1:17">
      <c r="A6" s="856" t="s">
        <v>28</v>
      </c>
      <c r="B6" s="857" t="s">
        <v>5915</v>
      </c>
      <c r="C6" s="856">
        <v>5</v>
      </c>
      <c r="D6" s="858" t="s">
        <v>4341</v>
      </c>
      <c r="E6" s="859">
        <v>41157</v>
      </c>
      <c r="F6" s="814"/>
      <c r="G6" s="814"/>
      <c r="H6" s="847"/>
      <c r="I6" s="880"/>
      <c r="J6" s="880"/>
      <c r="K6" s="809"/>
      <c r="L6" s="809"/>
      <c r="M6" s="809"/>
      <c r="N6" s="809"/>
      <c r="O6" s="809"/>
      <c r="P6" s="809"/>
      <c r="Q6" s="809"/>
    </row>
    <row r="7" spans="1:17">
      <c r="A7" s="856" t="s">
        <v>226</v>
      </c>
      <c r="B7" s="860" t="s">
        <v>5916</v>
      </c>
      <c r="C7" s="856">
        <v>5</v>
      </c>
      <c r="D7" s="858" t="s">
        <v>4342</v>
      </c>
      <c r="E7" s="830">
        <v>41158</v>
      </c>
      <c r="F7" s="814"/>
      <c r="G7" s="814"/>
      <c r="H7" s="847"/>
      <c r="I7" s="884"/>
      <c r="J7" s="884"/>
      <c r="K7" s="809"/>
      <c r="L7" s="809"/>
      <c r="M7" s="809"/>
      <c r="N7" s="809"/>
      <c r="O7" s="809"/>
      <c r="P7" s="809"/>
      <c r="Q7" s="809"/>
    </row>
    <row r="8" spans="1:17">
      <c r="A8" s="856" t="s">
        <v>20</v>
      </c>
      <c r="B8" s="860" t="s">
        <v>5917</v>
      </c>
      <c r="C8" s="856">
        <v>5</v>
      </c>
      <c r="D8" s="858" t="s">
        <v>4343</v>
      </c>
      <c r="E8" s="830">
        <v>41162</v>
      </c>
      <c r="F8" s="814"/>
      <c r="G8" s="814"/>
      <c r="H8" s="847"/>
      <c r="I8" s="880"/>
      <c r="J8" s="880"/>
      <c r="K8" s="809"/>
      <c r="L8" s="809"/>
      <c r="M8" s="809"/>
      <c r="N8" s="809"/>
      <c r="O8" s="809"/>
      <c r="P8" s="809"/>
      <c r="Q8" s="809"/>
    </row>
    <row r="9" spans="1:17">
      <c r="A9" s="856" t="s">
        <v>181</v>
      </c>
      <c r="B9" s="860" t="s">
        <v>5919</v>
      </c>
      <c r="C9" s="856">
        <v>5</v>
      </c>
      <c r="D9" s="858" t="s">
        <v>4345</v>
      </c>
      <c r="E9" s="830">
        <v>41163</v>
      </c>
      <c r="F9" s="814"/>
      <c r="G9" s="814"/>
      <c r="H9" s="847"/>
      <c r="I9" s="880"/>
      <c r="J9" s="880"/>
      <c r="K9" s="809"/>
      <c r="L9" s="809"/>
      <c r="M9" s="809"/>
      <c r="N9" s="809"/>
      <c r="O9" s="809"/>
      <c r="P9" s="809"/>
      <c r="Q9" s="809"/>
    </row>
    <row r="10" spans="1:17">
      <c r="A10" s="856" t="s">
        <v>196</v>
      </c>
      <c r="B10" s="860" t="s">
        <v>5918</v>
      </c>
      <c r="C10" s="856">
        <v>5</v>
      </c>
      <c r="D10" s="858" t="s">
        <v>4344</v>
      </c>
      <c r="E10" s="830">
        <v>41163</v>
      </c>
      <c r="F10" s="814"/>
      <c r="G10" s="814"/>
      <c r="H10" s="847"/>
      <c r="I10" s="880"/>
      <c r="J10" s="880"/>
      <c r="K10" s="809"/>
      <c r="L10" s="809"/>
      <c r="M10" s="809"/>
      <c r="N10" s="809"/>
      <c r="O10" s="809"/>
      <c r="P10" s="809"/>
      <c r="Q10" s="809"/>
    </row>
    <row r="11" spans="1:17">
      <c r="A11" s="856" t="s">
        <v>171</v>
      </c>
      <c r="B11" s="860" t="s">
        <v>5920</v>
      </c>
      <c r="C11" s="856">
        <v>5</v>
      </c>
      <c r="D11" s="858" t="s">
        <v>4345</v>
      </c>
      <c r="E11" s="830">
        <v>41165</v>
      </c>
      <c r="F11" s="814"/>
      <c r="G11" s="814"/>
      <c r="H11" s="847"/>
      <c r="I11" s="880"/>
      <c r="J11" s="880"/>
      <c r="K11" s="809"/>
      <c r="L11" s="809"/>
      <c r="M11" s="809"/>
      <c r="N11" s="809"/>
      <c r="O11" s="809"/>
      <c r="P11" s="809"/>
      <c r="Q11" s="809"/>
    </row>
    <row r="12" spans="1:17">
      <c r="A12" s="856" t="s">
        <v>137</v>
      </c>
      <c r="B12" s="857" t="s">
        <v>5921</v>
      </c>
      <c r="C12" s="856">
        <v>5</v>
      </c>
      <c r="D12" s="858" t="s">
        <v>4346</v>
      </c>
      <c r="E12" s="830">
        <v>41166</v>
      </c>
      <c r="F12" s="814"/>
      <c r="G12" s="814"/>
      <c r="H12" s="847"/>
      <c r="I12" s="880"/>
      <c r="J12" s="880"/>
      <c r="K12" s="809"/>
      <c r="L12" s="809"/>
      <c r="M12" s="809"/>
      <c r="N12" s="809"/>
      <c r="O12" s="809"/>
      <c r="P12" s="809"/>
      <c r="Q12" s="809"/>
    </row>
    <row r="13" spans="1:17">
      <c r="A13" s="856" t="s">
        <v>137</v>
      </c>
      <c r="B13" s="860" t="s">
        <v>5922</v>
      </c>
      <c r="C13" s="856">
        <v>5</v>
      </c>
      <c r="D13" s="858" t="s">
        <v>4347</v>
      </c>
      <c r="E13" s="830">
        <v>41178</v>
      </c>
      <c r="F13" s="814"/>
      <c r="G13" s="814"/>
      <c r="H13" s="847"/>
      <c r="I13" s="884"/>
      <c r="J13" s="880"/>
      <c r="K13" s="809"/>
      <c r="L13" s="809"/>
      <c r="M13" s="846"/>
      <c r="N13" s="846"/>
      <c r="O13" s="809"/>
      <c r="P13" s="809"/>
      <c r="Q13" s="809"/>
    </row>
    <row r="14" spans="1:17">
      <c r="A14" s="856" t="s">
        <v>137</v>
      </c>
      <c r="B14" s="860" t="s">
        <v>5923</v>
      </c>
      <c r="C14" s="856">
        <v>5</v>
      </c>
      <c r="D14" s="858" t="s">
        <v>4346</v>
      </c>
      <c r="E14" s="830">
        <v>41178</v>
      </c>
      <c r="F14" s="814"/>
      <c r="G14" s="814"/>
      <c r="H14" s="847"/>
      <c r="I14" s="884"/>
      <c r="J14" s="884"/>
      <c r="K14" s="809"/>
      <c r="L14" s="809"/>
      <c r="M14" s="814"/>
      <c r="N14" s="814"/>
      <c r="O14" s="809"/>
      <c r="P14" s="809"/>
      <c r="Q14" s="809"/>
    </row>
    <row r="15" spans="1:17">
      <c r="A15" s="856" t="s">
        <v>763</v>
      </c>
      <c r="B15" s="860" t="s">
        <v>5924</v>
      </c>
      <c r="C15" s="856">
        <v>5</v>
      </c>
      <c r="D15" s="858" t="s">
        <v>4348</v>
      </c>
      <c r="E15" s="830">
        <v>41179</v>
      </c>
      <c r="F15" s="814"/>
      <c r="G15" s="814"/>
      <c r="H15" s="847"/>
      <c r="I15" s="880"/>
      <c r="J15" s="880"/>
      <c r="K15" s="809"/>
      <c r="L15" s="809"/>
      <c r="M15" s="814"/>
      <c r="N15" s="814"/>
      <c r="O15" s="809"/>
      <c r="P15" s="809"/>
      <c r="Q15" s="809"/>
    </row>
    <row r="16" spans="1:17">
      <c r="A16" s="856" t="s">
        <v>1099</v>
      </c>
      <c r="B16" s="860" t="s">
        <v>5925</v>
      </c>
      <c r="C16" s="856">
        <v>5</v>
      </c>
      <c r="D16" s="858" t="s">
        <v>4349</v>
      </c>
      <c r="E16" s="830">
        <v>41179</v>
      </c>
      <c r="F16" s="814"/>
      <c r="G16" s="814"/>
      <c r="H16" s="847"/>
      <c r="I16" s="884"/>
      <c r="J16" s="884"/>
      <c r="K16" s="809"/>
      <c r="L16" s="809"/>
      <c r="M16" s="814"/>
      <c r="N16" s="814"/>
      <c r="O16" s="809"/>
      <c r="P16" s="809"/>
      <c r="Q16" s="809"/>
    </row>
    <row r="17" spans="1:17">
      <c r="A17" s="856" t="s">
        <v>24</v>
      </c>
      <c r="B17" s="860" t="s">
        <v>5927</v>
      </c>
      <c r="C17" s="856">
        <v>5</v>
      </c>
      <c r="D17" s="858" t="s">
        <v>4347</v>
      </c>
      <c r="E17" s="830">
        <v>41180</v>
      </c>
      <c r="F17" s="814"/>
      <c r="G17" s="814"/>
      <c r="H17" s="847"/>
      <c r="I17" s="880"/>
      <c r="J17" s="880"/>
      <c r="K17" s="809"/>
      <c r="L17" s="809"/>
      <c r="M17" s="814"/>
      <c r="N17" s="814"/>
      <c r="O17" s="809"/>
      <c r="P17" s="809"/>
      <c r="Q17" s="809"/>
    </row>
    <row r="18" spans="1:17">
      <c r="A18" s="856" t="s">
        <v>28</v>
      </c>
      <c r="B18" s="860" t="s">
        <v>5926</v>
      </c>
      <c r="C18" s="856">
        <v>5</v>
      </c>
      <c r="D18" s="858" t="s">
        <v>4350</v>
      </c>
      <c r="E18" s="830">
        <v>41180</v>
      </c>
      <c r="F18" s="814"/>
      <c r="G18" s="814"/>
      <c r="H18" s="847"/>
      <c r="I18" s="884"/>
      <c r="J18" s="880"/>
      <c r="K18" s="809"/>
      <c r="L18" s="809"/>
      <c r="M18" s="814"/>
      <c r="N18" s="814"/>
      <c r="O18" s="809"/>
      <c r="P18" s="809"/>
      <c r="Q18" s="809"/>
    </row>
    <row r="19" spans="1:17">
      <c r="A19" s="856" t="s">
        <v>20</v>
      </c>
      <c r="B19" s="804" t="s">
        <v>311</v>
      </c>
      <c r="C19" s="856">
        <v>5</v>
      </c>
      <c r="D19" s="858" t="s">
        <v>4351</v>
      </c>
      <c r="E19" s="830">
        <v>41181</v>
      </c>
      <c r="F19" s="814"/>
      <c r="G19" s="814"/>
      <c r="H19" s="847"/>
      <c r="I19" s="884"/>
      <c r="J19" s="884"/>
      <c r="K19" s="809"/>
      <c r="L19" s="809"/>
      <c r="M19" s="809"/>
      <c r="N19" s="814"/>
      <c r="O19" s="809"/>
      <c r="P19" s="809"/>
      <c r="Q19" s="809"/>
    </row>
    <row r="20" spans="1:17">
      <c r="A20" s="856" t="s">
        <v>171</v>
      </c>
      <c r="B20" s="804" t="s">
        <v>311</v>
      </c>
      <c r="C20" s="856">
        <v>5</v>
      </c>
      <c r="D20" s="858" t="s">
        <v>4352</v>
      </c>
      <c r="E20" s="830">
        <v>41181</v>
      </c>
      <c r="F20" s="814"/>
      <c r="G20" s="814"/>
      <c r="H20" s="847"/>
      <c r="I20" s="884"/>
      <c r="J20" s="884"/>
      <c r="K20" s="809"/>
      <c r="L20" s="809"/>
      <c r="M20" s="809"/>
      <c r="N20" s="809"/>
      <c r="O20" s="809"/>
      <c r="P20" s="809"/>
      <c r="Q20" s="809"/>
    </row>
    <row r="21" spans="1:17">
      <c r="A21" s="804" t="s">
        <v>171</v>
      </c>
      <c r="B21" s="804" t="s">
        <v>5873</v>
      </c>
      <c r="C21" s="804">
        <v>5</v>
      </c>
      <c r="D21" s="804" t="s">
        <v>4988</v>
      </c>
      <c r="E21" s="830">
        <v>41184</v>
      </c>
      <c r="F21" s="814"/>
      <c r="G21" s="814"/>
      <c r="H21" s="847"/>
      <c r="I21" s="884"/>
      <c r="J21" s="884"/>
      <c r="K21" s="809"/>
      <c r="L21" s="809"/>
      <c r="M21" s="809"/>
      <c r="N21" s="809"/>
      <c r="O21" s="809"/>
      <c r="P21" s="809"/>
      <c r="Q21" s="809"/>
    </row>
    <row r="22" spans="1:17">
      <c r="A22" s="804" t="s">
        <v>28</v>
      </c>
      <c r="B22" s="804" t="s">
        <v>5928</v>
      </c>
      <c r="C22" s="804">
        <v>5</v>
      </c>
      <c r="D22" s="804" t="s">
        <v>4990</v>
      </c>
      <c r="E22" s="830">
        <v>41198</v>
      </c>
      <c r="F22" s="814"/>
      <c r="G22" s="814"/>
      <c r="H22" s="847"/>
      <c r="I22" s="884"/>
      <c r="J22" s="884"/>
      <c r="K22" s="809"/>
      <c r="L22" s="809"/>
      <c r="M22" s="809"/>
      <c r="N22" s="809"/>
      <c r="O22" s="809"/>
      <c r="P22" s="809"/>
      <c r="Q22" s="809"/>
    </row>
    <row r="23" spans="1:17">
      <c r="A23" s="804" t="s">
        <v>123</v>
      </c>
      <c r="B23" s="804" t="s">
        <v>5929</v>
      </c>
      <c r="C23" s="804">
        <v>5</v>
      </c>
      <c r="D23" s="804" t="s">
        <v>4992</v>
      </c>
      <c r="E23" s="830">
        <v>41198</v>
      </c>
      <c r="F23" s="814"/>
      <c r="G23" s="814"/>
      <c r="H23" s="847"/>
      <c r="I23" s="880"/>
      <c r="J23" s="880"/>
      <c r="K23" s="809"/>
      <c r="L23" s="809"/>
      <c r="M23" s="809"/>
      <c r="N23" s="809"/>
      <c r="O23" s="809"/>
      <c r="P23" s="809"/>
      <c r="Q23" s="809"/>
    </row>
    <row r="24" spans="1:17">
      <c r="A24" s="804" t="s">
        <v>311</v>
      </c>
      <c r="B24" s="804" t="s">
        <v>311</v>
      </c>
      <c r="C24" s="804">
        <v>5</v>
      </c>
      <c r="D24" s="804" t="s">
        <v>4993</v>
      </c>
      <c r="E24" s="830">
        <v>41204</v>
      </c>
      <c r="F24" s="814"/>
      <c r="G24" s="814"/>
      <c r="H24" s="847"/>
      <c r="I24" s="814"/>
      <c r="J24" s="814"/>
      <c r="K24" s="809"/>
      <c r="L24" s="809"/>
      <c r="M24" s="809"/>
      <c r="N24" s="809"/>
      <c r="O24" s="809"/>
      <c r="P24" s="809"/>
      <c r="Q24" s="809"/>
    </row>
    <row r="25" spans="1:17">
      <c r="A25" s="804" t="s">
        <v>28</v>
      </c>
      <c r="B25" s="804" t="s">
        <v>5872</v>
      </c>
      <c r="C25" s="804">
        <v>5</v>
      </c>
      <c r="D25" s="804" t="s">
        <v>4995</v>
      </c>
      <c r="E25" s="830">
        <v>41208</v>
      </c>
      <c r="F25" s="814"/>
      <c r="G25" s="814"/>
      <c r="H25" s="847"/>
      <c r="I25" s="814"/>
      <c r="J25" s="814"/>
      <c r="K25" s="809"/>
    </row>
    <row r="26" spans="1:17">
      <c r="A26" s="804" t="s">
        <v>20</v>
      </c>
      <c r="B26" s="804" t="s">
        <v>5930</v>
      </c>
      <c r="C26" s="804">
        <v>5</v>
      </c>
      <c r="D26" s="804" t="s">
        <v>4973</v>
      </c>
      <c r="E26" s="830">
        <v>41208</v>
      </c>
      <c r="F26" s="814"/>
      <c r="G26" s="814"/>
      <c r="H26" s="847"/>
      <c r="I26" s="814"/>
      <c r="J26" s="814"/>
      <c r="K26" s="809"/>
    </row>
    <row r="27" spans="1:17">
      <c r="A27" s="804" t="s">
        <v>1145</v>
      </c>
      <c r="B27" s="804" t="s">
        <v>5931</v>
      </c>
      <c r="C27" s="804">
        <v>5</v>
      </c>
      <c r="D27" s="804" t="s">
        <v>5000</v>
      </c>
      <c r="E27" s="830">
        <v>41211</v>
      </c>
      <c r="F27" s="814"/>
      <c r="G27" s="814"/>
      <c r="H27" s="847"/>
      <c r="I27" s="814"/>
      <c r="J27" s="814"/>
      <c r="K27" s="809"/>
    </row>
    <row r="28" spans="1:17">
      <c r="A28" s="804" t="s">
        <v>28</v>
      </c>
      <c r="B28" s="861" t="s">
        <v>6502</v>
      </c>
      <c r="C28" s="804">
        <v>5</v>
      </c>
      <c r="D28" s="804"/>
      <c r="E28" s="830">
        <v>41211</v>
      </c>
      <c r="F28" s="814"/>
      <c r="G28" s="814"/>
      <c r="H28" s="847"/>
      <c r="I28" s="814"/>
      <c r="J28" s="814"/>
      <c r="K28" s="809"/>
    </row>
    <row r="29" spans="1:17">
      <c r="A29" s="804" t="s">
        <v>175</v>
      </c>
      <c r="B29" s="804" t="s">
        <v>5932</v>
      </c>
      <c r="C29" s="804">
        <v>5</v>
      </c>
      <c r="D29" s="804" t="s">
        <v>5002</v>
      </c>
      <c r="E29" s="830">
        <v>41212</v>
      </c>
      <c r="F29" s="814"/>
      <c r="G29" s="814"/>
      <c r="H29" s="847"/>
      <c r="I29" s="814"/>
      <c r="J29" s="814"/>
      <c r="K29" s="809"/>
    </row>
    <row r="30" spans="1:17">
      <c r="A30" s="804" t="s">
        <v>169</v>
      </c>
      <c r="B30" s="804" t="s">
        <v>5934</v>
      </c>
      <c r="C30" s="804">
        <v>5</v>
      </c>
      <c r="D30" s="804" t="s">
        <v>5154</v>
      </c>
      <c r="E30" s="830">
        <v>41233</v>
      </c>
      <c r="F30" s="814"/>
      <c r="G30" s="814"/>
      <c r="H30" s="847"/>
      <c r="I30" s="814"/>
      <c r="J30" s="814"/>
      <c r="K30" s="809"/>
    </row>
    <row r="31" spans="1:17">
      <c r="A31" s="804" t="s">
        <v>28</v>
      </c>
      <c r="B31" s="804" t="s">
        <v>5933</v>
      </c>
      <c r="C31" s="804">
        <v>5</v>
      </c>
      <c r="D31" s="804" t="s">
        <v>5153</v>
      </c>
      <c r="E31" s="830">
        <v>41233</v>
      </c>
      <c r="F31" s="814"/>
      <c r="G31" s="814"/>
      <c r="H31" s="847"/>
      <c r="I31" s="814"/>
      <c r="J31" s="814"/>
      <c r="K31" s="809"/>
    </row>
    <row r="32" spans="1:17">
      <c r="A32" s="804" t="s">
        <v>24</v>
      </c>
      <c r="B32" s="805" t="s">
        <v>5878</v>
      </c>
      <c r="C32" s="804">
        <v>1</v>
      </c>
      <c r="D32" s="804" t="s">
        <v>314</v>
      </c>
      <c r="E32" s="804" t="s">
        <v>468</v>
      </c>
      <c r="F32" s="814"/>
      <c r="G32" s="814"/>
      <c r="H32" s="847"/>
      <c r="I32" s="814"/>
      <c r="J32" s="814"/>
      <c r="K32" s="809"/>
    </row>
    <row r="33" spans="1:11">
      <c r="A33" s="804" t="s">
        <v>28</v>
      </c>
      <c r="B33" s="805" t="s">
        <v>5885</v>
      </c>
      <c r="C33" s="804">
        <v>1</v>
      </c>
      <c r="D33" s="804" t="s">
        <v>314</v>
      </c>
      <c r="E33" s="804" t="s">
        <v>468</v>
      </c>
      <c r="F33" s="814"/>
      <c r="G33" s="814"/>
      <c r="H33" s="847"/>
      <c r="I33" s="814"/>
      <c r="J33" s="814"/>
      <c r="K33" s="809"/>
    </row>
    <row r="34" spans="1:11">
      <c r="A34" s="804" t="s">
        <v>137</v>
      </c>
      <c r="B34" s="805" t="s">
        <v>5890</v>
      </c>
      <c r="C34" s="804">
        <v>1</v>
      </c>
      <c r="D34" s="804" t="s">
        <v>314</v>
      </c>
      <c r="E34" s="804" t="s">
        <v>468</v>
      </c>
      <c r="F34" s="814"/>
      <c r="G34" s="814"/>
      <c r="H34" s="847"/>
      <c r="I34" s="814"/>
      <c r="J34" s="814"/>
      <c r="K34" s="809"/>
    </row>
    <row r="35" spans="1:11">
      <c r="A35" s="804" t="s">
        <v>28</v>
      </c>
      <c r="B35" s="827" t="s">
        <v>6500</v>
      </c>
      <c r="C35" s="804">
        <v>5</v>
      </c>
      <c r="D35" s="804" t="s">
        <v>263</v>
      </c>
      <c r="E35" s="804" t="s">
        <v>837</v>
      </c>
      <c r="F35" s="814"/>
      <c r="G35" s="814"/>
      <c r="H35" s="847"/>
      <c r="I35" s="814"/>
      <c r="J35" s="814"/>
      <c r="K35" s="809"/>
    </row>
    <row r="36" spans="1:11">
      <c r="A36" s="804" t="s">
        <v>28</v>
      </c>
      <c r="B36" s="827" t="s">
        <v>5898</v>
      </c>
      <c r="C36" s="804">
        <v>5</v>
      </c>
      <c r="D36" s="804" t="s">
        <v>263</v>
      </c>
      <c r="E36" s="804" t="s">
        <v>837</v>
      </c>
      <c r="F36" s="814"/>
      <c r="G36" s="814"/>
      <c r="H36" s="847"/>
      <c r="I36" s="814"/>
      <c r="J36" s="814"/>
      <c r="K36" s="809"/>
    </row>
    <row r="37" spans="1:11">
      <c r="A37" s="804" t="s">
        <v>20</v>
      </c>
      <c r="B37" s="827" t="s">
        <v>5948</v>
      </c>
      <c r="C37" s="804">
        <v>5</v>
      </c>
      <c r="D37" s="804" t="s">
        <v>315</v>
      </c>
      <c r="E37" s="804" t="s">
        <v>837</v>
      </c>
      <c r="F37" s="814"/>
      <c r="G37" s="814"/>
      <c r="H37" s="847"/>
      <c r="I37" s="814"/>
      <c r="J37" s="814"/>
      <c r="K37" s="809"/>
    </row>
    <row r="38" spans="1:11">
      <c r="A38" s="804" t="s">
        <v>24</v>
      </c>
      <c r="B38" s="827" t="s">
        <v>5878</v>
      </c>
      <c r="C38" s="852">
        <v>5</v>
      </c>
      <c r="D38" s="852" t="s">
        <v>263</v>
      </c>
      <c r="E38" s="804" t="s">
        <v>840</v>
      </c>
      <c r="F38" s="814"/>
      <c r="G38" s="814"/>
      <c r="H38" s="847"/>
      <c r="I38" s="814"/>
      <c r="J38" s="814"/>
      <c r="K38" s="809"/>
    </row>
    <row r="39" spans="1:11">
      <c r="A39" s="804" t="s">
        <v>249</v>
      </c>
      <c r="B39" s="827" t="s">
        <v>5907</v>
      </c>
      <c r="C39" s="852">
        <v>5</v>
      </c>
      <c r="D39" s="852" t="s">
        <v>263</v>
      </c>
      <c r="E39" s="804" t="s">
        <v>840</v>
      </c>
      <c r="F39" s="814"/>
      <c r="G39" s="814"/>
      <c r="H39" s="847"/>
      <c r="I39" s="814"/>
      <c r="J39" s="814"/>
      <c r="K39" s="809"/>
    </row>
    <row r="40" spans="1:11">
      <c r="A40" s="804" t="s">
        <v>28</v>
      </c>
      <c r="B40" s="852" t="s">
        <v>311</v>
      </c>
      <c r="C40" s="804">
        <v>5</v>
      </c>
      <c r="D40" s="804" t="s">
        <v>314</v>
      </c>
      <c r="E40" s="804" t="s">
        <v>1296</v>
      </c>
      <c r="F40" s="814"/>
      <c r="G40" s="814"/>
      <c r="H40" s="847"/>
      <c r="I40" s="814"/>
      <c r="J40" s="814"/>
      <c r="K40" s="809"/>
    </row>
    <row r="41" spans="1:11">
      <c r="A41" s="804" t="s">
        <v>128</v>
      </c>
      <c r="B41" s="849" t="s">
        <v>5908</v>
      </c>
      <c r="C41" s="804">
        <v>5</v>
      </c>
      <c r="D41" s="850" t="s">
        <v>1078</v>
      </c>
      <c r="E41" s="804" t="s">
        <v>1053</v>
      </c>
      <c r="F41" s="814"/>
      <c r="G41" s="814"/>
      <c r="H41" s="847"/>
      <c r="I41" s="814"/>
      <c r="J41" s="814"/>
      <c r="K41" s="809"/>
    </row>
    <row r="42" spans="1:11">
      <c r="A42" s="804" t="s">
        <v>175</v>
      </c>
      <c r="B42" s="849" t="s">
        <v>5946</v>
      </c>
      <c r="C42" s="804">
        <v>5</v>
      </c>
      <c r="D42" s="850" t="s">
        <v>1080</v>
      </c>
      <c r="E42" s="804" t="s">
        <v>1053</v>
      </c>
      <c r="F42" s="814"/>
      <c r="G42" s="814"/>
      <c r="H42" s="847"/>
      <c r="I42" s="814"/>
      <c r="J42" s="814"/>
      <c r="K42" s="809"/>
    </row>
    <row r="43" spans="1:11">
      <c r="A43" s="854" t="s">
        <v>28</v>
      </c>
      <c r="B43" s="851" t="s">
        <v>5893</v>
      </c>
      <c r="C43" s="854">
        <v>5</v>
      </c>
      <c r="D43" s="854" t="s">
        <v>5938</v>
      </c>
      <c r="E43" s="804" t="s">
        <v>749</v>
      </c>
      <c r="F43" s="814"/>
      <c r="G43" s="814"/>
      <c r="H43" s="847"/>
      <c r="I43" s="814"/>
      <c r="J43" s="814"/>
      <c r="K43" s="809"/>
    </row>
    <row r="44" spans="1:11">
      <c r="A44" s="853" t="s">
        <v>633</v>
      </c>
      <c r="B44" s="851" t="s">
        <v>5891</v>
      </c>
      <c r="C44" s="854">
        <v>5</v>
      </c>
      <c r="D44" s="854" t="s">
        <v>5937</v>
      </c>
      <c r="E44" s="804" t="s">
        <v>749</v>
      </c>
      <c r="F44" s="814"/>
      <c r="G44" s="814"/>
      <c r="H44" s="847"/>
      <c r="I44" s="814"/>
      <c r="J44" s="814"/>
      <c r="K44" s="809"/>
    </row>
    <row r="45" spans="1:11">
      <c r="A45" s="804" t="s">
        <v>28</v>
      </c>
      <c r="B45" s="855" t="s">
        <v>5896</v>
      </c>
      <c r="C45" s="804">
        <v>2</v>
      </c>
      <c r="D45" s="804" t="s">
        <v>263</v>
      </c>
      <c r="E45" s="804" t="s">
        <v>1297</v>
      </c>
      <c r="F45" s="809"/>
      <c r="G45" s="809"/>
      <c r="H45" s="809"/>
      <c r="I45" s="809"/>
      <c r="J45" s="809"/>
      <c r="K45" s="809"/>
    </row>
    <row r="46" spans="1:11">
      <c r="A46" s="804" t="s">
        <v>28</v>
      </c>
      <c r="B46" s="855" t="s">
        <v>5896</v>
      </c>
      <c r="C46" s="804">
        <v>3</v>
      </c>
      <c r="D46" s="804" t="s">
        <v>263</v>
      </c>
      <c r="E46" s="804" t="s">
        <v>1298</v>
      </c>
      <c r="F46" s="809"/>
      <c r="G46" s="809"/>
      <c r="H46" s="809"/>
      <c r="I46" s="809"/>
      <c r="J46" s="809"/>
      <c r="K46" s="809"/>
    </row>
    <row r="47" spans="1:11">
      <c r="A47" s="804" t="s">
        <v>28</v>
      </c>
      <c r="B47" s="805" t="s">
        <v>5871</v>
      </c>
      <c r="C47" s="804">
        <v>2</v>
      </c>
      <c r="D47" s="804" t="s">
        <v>314</v>
      </c>
      <c r="E47" s="804" t="s">
        <v>496</v>
      </c>
      <c r="F47" s="809"/>
      <c r="G47" s="809"/>
      <c r="H47" s="809"/>
      <c r="I47" s="809"/>
      <c r="J47" s="809"/>
      <c r="K47" s="809"/>
    </row>
    <row r="48" spans="1:11">
      <c r="A48" s="804" t="s">
        <v>171</v>
      </c>
      <c r="B48" s="805" t="s">
        <v>5892</v>
      </c>
      <c r="C48" s="804">
        <v>2</v>
      </c>
      <c r="D48" s="804" t="s">
        <v>314</v>
      </c>
      <c r="E48" s="804" t="s">
        <v>496</v>
      </c>
    </row>
    <row r="49" spans="1:5">
      <c r="A49" s="804" t="s">
        <v>28</v>
      </c>
      <c r="B49" s="805" t="s">
        <v>5871</v>
      </c>
      <c r="C49" s="804">
        <v>2</v>
      </c>
      <c r="D49" s="804" t="s">
        <v>314</v>
      </c>
      <c r="E49" s="804" t="s">
        <v>491</v>
      </c>
    </row>
    <row r="50" spans="1:5">
      <c r="A50" s="804" t="s">
        <v>171</v>
      </c>
      <c r="B50" s="805" t="s">
        <v>5892</v>
      </c>
      <c r="C50" s="804">
        <v>3</v>
      </c>
      <c r="D50" s="804" t="s">
        <v>314</v>
      </c>
      <c r="E50" s="804" t="s">
        <v>491</v>
      </c>
    </row>
    <row r="51" spans="1:5">
      <c r="A51" s="804" t="s">
        <v>28</v>
      </c>
      <c r="B51" s="857" t="s">
        <v>5915</v>
      </c>
      <c r="C51" s="852">
        <v>5</v>
      </c>
      <c r="D51" s="804" t="s">
        <v>197</v>
      </c>
      <c r="E51" s="804" t="s">
        <v>841</v>
      </c>
    </row>
    <row r="52" spans="1:5">
      <c r="A52" s="804" t="s">
        <v>28</v>
      </c>
      <c r="B52" s="827" t="s">
        <v>6499</v>
      </c>
      <c r="C52" s="804">
        <v>5</v>
      </c>
      <c r="D52" s="804" t="s">
        <v>233</v>
      </c>
      <c r="E52" s="804" t="s">
        <v>752</v>
      </c>
    </row>
    <row r="53" spans="1:5">
      <c r="A53" s="804" t="s">
        <v>114</v>
      </c>
      <c r="B53" s="851" t="s">
        <v>5888</v>
      </c>
      <c r="C53" s="804">
        <v>1</v>
      </c>
      <c r="D53" s="804" t="s">
        <v>314</v>
      </c>
      <c r="E53" s="804" t="s">
        <v>466</v>
      </c>
    </row>
    <row r="54" spans="1:5">
      <c r="A54" s="804" t="s">
        <v>28</v>
      </c>
      <c r="B54" s="805" t="s">
        <v>5900</v>
      </c>
      <c r="C54" s="804">
        <v>3</v>
      </c>
      <c r="D54" s="804" t="s">
        <v>5939</v>
      </c>
      <c r="E54" s="804" t="s">
        <v>463</v>
      </c>
    </row>
    <row r="55" spans="1:5">
      <c r="A55" s="804" t="s">
        <v>173</v>
      </c>
      <c r="B55" s="805" t="s">
        <v>5886</v>
      </c>
      <c r="C55" s="804">
        <v>1</v>
      </c>
      <c r="D55" s="804" t="s">
        <v>315</v>
      </c>
      <c r="E55" s="804" t="s">
        <v>461</v>
      </c>
    </row>
    <row r="56" spans="1:5">
      <c r="A56" s="804" t="s">
        <v>30</v>
      </c>
      <c r="B56" s="805" t="s">
        <v>5887</v>
      </c>
      <c r="C56" s="804">
        <v>5</v>
      </c>
      <c r="D56" s="804" t="s">
        <v>314</v>
      </c>
      <c r="E56" s="804" t="s">
        <v>461</v>
      </c>
    </row>
    <row r="57" spans="1:5">
      <c r="A57" s="804" t="s">
        <v>169</v>
      </c>
      <c r="B57" s="805" t="s">
        <v>5870</v>
      </c>
      <c r="C57" s="804">
        <v>1</v>
      </c>
      <c r="D57" s="804" t="s">
        <v>5935</v>
      </c>
      <c r="E57" s="804" t="s">
        <v>461</v>
      </c>
    </row>
    <row r="58" spans="1:5">
      <c r="A58" s="804" t="s">
        <v>28</v>
      </c>
      <c r="B58" s="805" t="s">
        <v>5901</v>
      </c>
      <c r="C58" s="804">
        <v>2</v>
      </c>
      <c r="D58" s="804" t="s">
        <v>5940</v>
      </c>
      <c r="E58" s="804" t="s">
        <v>461</v>
      </c>
    </row>
    <row r="59" spans="1:5">
      <c r="A59" s="804" t="s">
        <v>171</v>
      </c>
      <c r="B59" s="805" t="s">
        <v>5892</v>
      </c>
      <c r="C59" s="804">
        <v>1</v>
      </c>
      <c r="D59" s="804" t="s">
        <v>314</v>
      </c>
      <c r="E59" s="804" t="s">
        <v>461</v>
      </c>
    </row>
    <row r="60" spans="1:5">
      <c r="A60" s="804" t="s">
        <v>137</v>
      </c>
      <c r="B60" s="805" t="s">
        <v>5899</v>
      </c>
      <c r="C60" s="804">
        <v>1</v>
      </c>
      <c r="D60" s="804" t="s">
        <v>314</v>
      </c>
      <c r="E60" s="804" t="s">
        <v>461</v>
      </c>
    </row>
    <row r="61" spans="1:5">
      <c r="A61" s="804" t="s">
        <v>175</v>
      </c>
      <c r="B61" s="805" t="s">
        <v>5895</v>
      </c>
      <c r="C61" s="804">
        <v>1</v>
      </c>
      <c r="D61" s="804" t="s">
        <v>314</v>
      </c>
      <c r="E61" s="804" t="s">
        <v>461</v>
      </c>
    </row>
    <row r="62" spans="1:5">
      <c r="A62" s="804" t="s">
        <v>28</v>
      </c>
      <c r="B62" s="805" t="s">
        <v>5884</v>
      </c>
      <c r="C62" s="804">
        <v>4</v>
      </c>
      <c r="D62" s="804" t="s">
        <v>315</v>
      </c>
      <c r="E62" s="804" t="s">
        <v>470</v>
      </c>
    </row>
    <row r="63" spans="1:5">
      <c r="A63" s="804" t="s">
        <v>137</v>
      </c>
      <c r="B63" s="805" t="s">
        <v>5890</v>
      </c>
      <c r="C63" s="804">
        <v>1</v>
      </c>
      <c r="D63" s="804" t="s">
        <v>314</v>
      </c>
      <c r="E63" s="804" t="s">
        <v>470</v>
      </c>
    </row>
    <row r="64" spans="1:5">
      <c r="A64" s="804" t="s">
        <v>114</v>
      </c>
      <c r="B64" s="851" t="s">
        <v>5888</v>
      </c>
      <c r="C64" s="804">
        <v>5</v>
      </c>
      <c r="D64" s="804" t="s">
        <v>314</v>
      </c>
      <c r="E64" s="804" t="s">
        <v>470</v>
      </c>
    </row>
    <row r="65" spans="1:5">
      <c r="A65" s="804" t="s">
        <v>196</v>
      </c>
      <c r="B65" s="805" t="s">
        <v>5905</v>
      </c>
      <c r="C65" s="804">
        <v>5</v>
      </c>
      <c r="D65" s="804" t="s">
        <v>233</v>
      </c>
      <c r="E65" s="804" t="s">
        <v>1066</v>
      </c>
    </row>
    <row r="66" spans="1:5">
      <c r="A66" s="804" t="s">
        <v>28</v>
      </c>
      <c r="B66" s="827" t="s">
        <v>5897</v>
      </c>
      <c r="C66" s="804">
        <v>5</v>
      </c>
      <c r="D66" s="804" t="s">
        <v>197</v>
      </c>
      <c r="E66" s="804" t="s">
        <v>753</v>
      </c>
    </row>
    <row r="67" spans="1:5">
      <c r="A67" s="804" t="s">
        <v>137</v>
      </c>
      <c r="B67" s="852" t="s">
        <v>311</v>
      </c>
      <c r="C67" s="804">
        <v>5</v>
      </c>
      <c r="D67" s="804" t="s">
        <v>197</v>
      </c>
      <c r="E67" s="804" t="s">
        <v>753</v>
      </c>
    </row>
    <row r="68" spans="1:5">
      <c r="A68" s="804" t="s">
        <v>137</v>
      </c>
      <c r="B68" s="852" t="s">
        <v>311</v>
      </c>
      <c r="C68" s="804">
        <v>5</v>
      </c>
      <c r="D68" s="804" t="s">
        <v>5944</v>
      </c>
      <c r="E68" s="804" t="s">
        <v>1071</v>
      </c>
    </row>
    <row r="69" spans="1:5">
      <c r="A69" s="804" t="s">
        <v>1073</v>
      </c>
      <c r="B69" s="804" t="s">
        <v>5903</v>
      </c>
      <c r="C69" s="804">
        <v>5</v>
      </c>
      <c r="D69" s="804" t="s">
        <v>5941</v>
      </c>
      <c r="E69" s="804" t="s">
        <v>1074</v>
      </c>
    </row>
    <row r="70" spans="1:5">
      <c r="A70" s="804" t="s">
        <v>249</v>
      </c>
      <c r="B70" s="805" t="s">
        <v>5877</v>
      </c>
      <c r="C70" s="804">
        <v>5</v>
      </c>
      <c r="D70" s="804" t="s">
        <v>5943</v>
      </c>
      <c r="E70" s="804" t="s">
        <v>1074</v>
      </c>
    </row>
    <row r="71" spans="1:5">
      <c r="A71" s="804" t="s">
        <v>20</v>
      </c>
      <c r="B71" s="827" t="s">
        <v>5902</v>
      </c>
      <c r="C71" s="804">
        <v>5</v>
      </c>
      <c r="D71" s="804" t="s">
        <v>263</v>
      </c>
      <c r="E71" s="804" t="s">
        <v>835</v>
      </c>
    </row>
    <row r="72" spans="1:5">
      <c r="A72" s="852" t="s">
        <v>171</v>
      </c>
      <c r="B72" s="827" t="s">
        <v>5889</v>
      </c>
      <c r="C72" s="852">
        <v>5</v>
      </c>
      <c r="D72" s="804" t="s">
        <v>263</v>
      </c>
      <c r="E72" s="804" t="s">
        <v>760</v>
      </c>
    </row>
    <row r="73" spans="1:5">
      <c r="A73" s="804" t="s">
        <v>24</v>
      </c>
      <c r="B73" s="805" t="s">
        <v>5906</v>
      </c>
      <c r="C73" s="804">
        <v>5</v>
      </c>
      <c r="D73" s="804" t="s">
        <v>5942</v>
      </c>
      <c r="E73" s="804" t="s">
        <v>1077</v>
      </c>
    </row>
    <row r="74" spans="1:5">
      <c r="A74" s="804" t="s">
        <v>169</v>
      </c>
      <c r="B74" s="805" t="s">
        <v>5870</v>
      </c>
      <c r="C74" s="804">
        <v>3</v>
      </c>
      <c r="D74" s="804" t="s">
        <v>5936</v>
      </c>
      <c r="E74" s="804" t="s">
        <v>488</v>
      </c>
    </row>
    <row r="75" spans="1:5">
      <c r="A75" s="804" t="s">
        <v>181</v>
      </c>
      <c r="B75" s="805" t="s">
        <v>6498</v>
      </c>
      <c r="C75" s="804">
        <v>5</v>
      </c>
      <c r="D75" s="804" t="s">
        <v>3847</v>
      </c>
      <c r="E75" s="804" t="s">
        <v>3844</v>
      </c>
    </row>
    <row r="76" spans="1:5">
      <c r="A76" s="804" t="s">
        <v>226</v>
      </c>
      <c r="B76" s="827" t="s">
        <v>5894</v>
      </c>
      <c r="C76" s="804">
        <v>5</v>
      </c>
      <c r="D76" s="804" t="s">
        <v>263</v>
      </c>
      <c r="E76" s="804" t="s">
        <v>836</v>
      </c>
    </row>
    <row r="77" spans="1:5">
      <c r="A77" s="804" t="s">
        <v>838</v>
      </c>
      <c r="B77" s="827" t="s">
        <v>5904</v>
      </c>
      <c r="C77" s="804">
        <v>5</v>
      </c>
      <c r="D77" s="804" t="s">
        <v>263</v>
      </c>
      <c r="E77" s="804" t="s">
        <v>836</v>
      </c>
    </row>
    <row r="78" spans="1:5">
      <c r="A78" s="804" t="s">
        <v>30</v>
      </c>
      <c r="B78" s="804" t="s">
        <v>5909</v>
      </c>
      <c r="C78" s="804">
        <v>5</v>
      </c>
      <c r="D78" s="804" t="s">
        <v>4184</v>
      </c>
      <c r="E78" s="804" t="s">
        <v>4326</v>
      </c>
    </row>
    <row r="79" spans="1:5">
      <c r="A79" s="804" t="s">
        <v>28</v>
      </c>
      <c r="B79" s="804" t="s">
        <v>5910</v>
      </c>
      <c r="C79" s="804">
        <v>5</v>
      </c>
      <c r="D79" s="804" t="s">
        <v>4186</v>
      </c>
      <c r="E79" s="804" t="s">
        <v>4326</v>
      </c>
    </row>
    <row r="80" spans="1:5">
      <c r="A80" s="804" t="s">
        <v>28</v>
      </c>
      <c r="B80" s="804" t="s">
        <v>5911</v>
      </c>
      <c r="C80" s="804">
        <v>5</v>
      </c>
      <c r="D80" s="804" t="s">
        <v>4192</v>
      </c>
      <c r="E80" s="804" t="s">
        <v>4326</v>
      </c>
    </row>
    <row r="81" spans="1:5">
      <c r="A81" s="804" t="s">
        <v>28</v>
      </c>
      <c r="B81" s="804" t="s">
        <v>5912</v>
      </c>
      <c r="C81" s="804">
        <v>5</v>
      </c>
      <c r="D81" s="804" t="s">
        <v>4194</v>
      </c>
      <c r="E81" s="804" t="s">
        <v>4326</v>
      </c>
    </row>
    <row r="82" spans="1:5">
      <c r="A82" s="804" t="s">
        <v>28</v>
      </c>
      <c r="B82" s="805" t="s">
        <v>5871</v>
      </c>
      <c r="C82" s="804">
        <v>5</v>
      </c>
      <c r="D82" s="804" t="s">
        <v>4188</v>
      </c>
      <c r="E82" s="804" t="s">
        <v>4326</v>
      </c>
    </row>
    <row r="83" spans="1:5">
      <c r="A83" s="804" t="s">
        <v>28</v>
      </c>
      <c r="B83" s="804" t="s">
        <v>6501</v>
      </c>
      <c r="C83" s="804">
        <v>5</v>
      </c>
      <c r="D83" s="804" t="s">
        <v>4190</v>
      </c>
      <c r="E83" s="804" t="s">
        <v>4326</v>
      </c>
    </row>
    <row r="84" spans="1:5">
      <c r="A84" s="804" t="s">
        <v>28</v>
      </c>
      <c r="B84" s="804" t="s">
        <v>5913</v>
      </c>
      <c r="C84" s="804">
        <v>5</v>
      </c>
      <c r="D84" s="804" t="s">
        <v>4198</v>
      </c>
      <c r="E84" s="804" t="s">
        <v>4326</v>
      </c>
    </row>
    <row r="85" spans="1:5">
      <c r="A85" s="804" t="s">
        <v>20</v>
      </c>
      <c r="B85" s="805" t="s">
        <v>5945</v>
      </c>
      <c r="C85" s="804">
        <v>5</v>
      </c>
      <c r="D85" s="804" t="s">
        <v>4196</v>
      </c>
      <c r="E85" s="804" t="s">
        <v>4326</v>
      </c>
    </row>
    <row r="86" spans="1:5">
      <c r="A86" s="804" t="s">
        <v>813</v>
      </c>
      <c r="B86" s="805" t="s">
        <v>5883</v>
      </c>
      <c r="C86" s="804">
        <v>5</v>
      </c>
      <c r="D86" s="804" t="s">
        <v>4186</v>
      </c>
      <c r="E86" s="804" t="s">
        <v>4326</v>
      </c>
    </row>
    <row r="87" spans="1:5">
      <c r="C87" s="910">
        <f>SUM(C2:C86)</f>
        <v>361</v>
      </c>
    </row>
  </sheetData>
  <sortState ref="A2:E87">
    <sortCondition ref="E2:E87"/>
  </sortState>
  <mergeCells count="1">
    <mergeCell ref="M1:P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284"/>
  <sheetViews>
    <sheetView topLeftCell="A277" workbookViewId="0">
      <selection activeCell="C262" sqref="C262"/>
    </sheetView>
  </sheetViews>
  <sheetFormatPr defaultRowHeight="15.75"/>
  <cols>
    <col min="1" max="1" width="4.42578125" style="803" bestFit="1" customWidth="1"/>
    <col min="2" max="2" width="25.28515625" style="803" bestFit="1" customWidth="1"/>
    <col min="3" max="3" width="32.140625" style="803" bestFit="1" customWidth="1"/>
    <col min="4" max="4" width="36.85546875" style="803" bestFit="1" customWidth="1"/>
    <col min="5" max="5" width="50.7109375" style="803" bestFit="1" customWidth="1"/>
    <col min="6" max="6" width="11.85546875" style="803" bestFit="1" customWidth="1"/>
  </cols>
  <sheetData>
    <row r="1" spans="1:6" ht="16.5" thickBot="1">
      <c r="A1" s="870" t="s">
        <v>778</v>
      </c>
      <c r="B1" s="871" t="s">
        <v>0</v>
      </c>
      <c r="C1" s="871" t="s">
        <v>1</v>
      </c>
      <c r="D1" s="871" t="s">
        <v>779</v>
      </c>
      <c r="E1" s="871" t="s">
        <v>1495</v>
      </c>
      <c r="F1" s="872" t="s">
        <v>4</v>
      </c>
    </row>
    <row r="2" spans="1:6">
      <c r="A2" s="863">
        <v>1</v>
      </c>
      <c r="B2" s="863" t="s">
        <v>169</v>
      </c>
      <c r="C2" s="864" t="s">
        <v>170</v>
      </c>
      <c r="D2" s="863" t="s">
        <v>780</v>
      </c>
      <c r="E2" s="844" t="s">
        <v>5252</v>
      </c>
      <c r="F2" s="865" t="s">
        <v>5287</v>
      </c>
    </row>
    <row r="3" spans="1:6">
      <c r="A3" s="863">
        <v>2</v>
      </c>
      <c r="B3" s="863" t="s">
        <v>169</v>
      </c>
      <c r="C3" s="864" t="s">
        <v>170</v>
      </c>
      <c r="D3" s="863" t="s">
        <v>780</v>
      </c>
      <c r="E3" s="844" t="s">
        <v>5252</v>
      </c>
      <c r="F3" s="865" t="s">
        <v>5287</v>
      </c>
    </row>
    <row r="4" spans="1:6">
      <c r="A4" s="863">
        <v>3</v>
      </c>
      <c r="B4" s="863" t="s">
        <v>171</v>
      </c>
      <c r="C4" s="864" t="s">
        <v>781</v>
      </c>
      <c r="D4" s="863" t="s">
        <v>782</v>
      </c>
      <c r="E4" s="844" t="s">
        <v>5252</v>
      </c>
      <c r="F4" s="865" t="s">
        <v>5288</v>
      </c>
    </row>
    <row r="5" spans="1:6">
      <c r="A5" s="863">
        <v>4</v>
      </c>
      <c r="B5" s="863" t="s">
        <v>171</v>
      </c>
      <c r="C5" s="864" t="s">
        <v>781</v>
      </c>
      <c r="D5" s="863" t="s">
        <v>782</v>
      </c>
      <c r="E5" s="844" t="s">
        <v>5252</v>
      </c>
      <c r="F5" s="865" t="s">
        <v>5288</v>
      </c>
    </row>
    <row r="6" spans="1:6">
      <c r="A6" s="863">
        <v>5</v>
      </c>
      <c r="B6" s="863" t="s">
        <v>171</v>
      </c>
      <c r="C6" s="866" t="s">
        <v>783</v>
      </c>
      <c r="D6" s="844" t="s">
        <v>784</v>
      </c>
      <c r="E6" s="844" t="s">
        <v>5252</v>
      </c>
      <c r="F6" s="865" t="s">
        <v>5288</v>
      </c>
    </row>
    <row r="7" spans="1:6">
      <c r="A7" s="844">
        <v>6</v>
      </c>
      <c r="B7" s="844" t="s">
        <v>128</v>
      </c>
      <c r="C7" s="866" t="s">
        <v>785</v>
      </c>
      <c r="D7" s="844" t="s">
        <v>786</v>
      </c>
      <c r="E7" s="844" t="s">
        <v>5252</v>
      </c>
      <c r="F7" s="865" t="s">
        <v>5287</v>
      </c>
    </row>
    <row r="8" spans="1:6">
      <c r="A8" s="844">
        <v>7</v>
      </c>
      <c r="B8" s="844" t="s">
        <v>128</v>
      </c>
      <c r="C8" s="866" t="s">
        <v>787</v>
      </c>
      <c r="D8" s="844" t="s">
        <v>5205</v>
      </c>
      <c r="E8" s="844" t="s">
        <v>5252</v>
      </c>
      <c r="F8" s="865" t="s">
        <v>5287</v>
      </c>
    </row>
    <row r="9" spans="1:6">
      <c r="A9" s="844">
        <v>8</v>
      </c>
      <c r="B9" s="844" t="s">
        <v>196</v>
      </c>
      <c r="C9" s="866" t="s">
        <v>5063</v>
      </c>
      <c r="D9" s="844" t="s">
        <v>790</v>
      </c>
      <c r="E9" s="844" t="s">
        <v>5252</v>
      </c>
      <c r="F9" s="865" t="s">
        <v>5288</v>
      </c>
    </row>
    <row r="10" spans="1:6">
      <c r="A10" s="844">
        <v>9</v>
      </c>
      <c r="B10" s="844" t="s">
        <v>196</v>
      </c>
      <c r="C10" s="866" t="s">
        <v>5063</v>
      </c>
      <c r="D10" s="844" t="s">
        <v>790</v>
      </c>
      <c r="E10" s="844" t="s">
        <v>5252</v>
      </c>
      <c r="F10" s="865" t="s">
        <v>5288</v>
      </c>
    </row>
    <row r="11" spans="1:6">
      <c r="A11" s="844">
        <v>10</v>
      </c>
      <c r="B11" s="844" t="s">
        <v>28</v>
      </c>
      <c r="C11" s="866" t="s">
        <v>812</v>
      </c>
      <c r="D11" s="844" t="s">
        <v>793</v>
      </c>
      <c r="E11" s="844" t="s">
        <v>5252</v>
      </c>
      <c r="F11" s="865" t="s">
        <v>5288</v>
      </c>
    </row>
    <row r="12" spans="1:6">
      <c r="A12" s="844">
        <v>11</v>
      </c>
      <c r="B12" s="844" t="s">
        <v>28</v>
      </c>
      <c r="C12" s="866" t="s">
        <v>812</v>
      </c>
      <c r="D12" s="844" t="s">
        <v>793</v>
      </c>
      <c r="E12" s="844" t="s">
        <v>5252</v>
      </c>
      <c r="F12" s="865" t="s">
        <v>5288</v>
      </c>
    </row>
    <row r="13" spans="1:6">
      <c r="A13" s="844">
        <v>12</v>
      </c>
      <c r="B13" s="844" t="s">
        <v>171</v>
      </c>
      <c r="C13" s="866" t="s">
        <v>794</v>
      </c>
      <c r="D13" s="844" t="s">
        <v>784</v>
      </c>
      <c r="E13" s="844" t="s">
        <v>5252</v>
      </c>
      <c r="F13" s="865" t="s">
        <v>5288</v>
      </c>
    </row>
    <row r="14" spans="1:6">
      <c r="A14" s="844">
        <v>13</v>
      </c>
      <c r="B14" s="844" t="s">
        <v>171</v>
      </c>
      <c r="C14" s="866" t="s">
        <v>794</v>
      </c>
      <c r="D14" s="844" t="s">
        <v>784</v>
      </c>
      <c r="E14" s="844" t="s">
        <v>5252</v>
      </c>
      <c r="F14" s="865" t="s">
        <v>5288</v>
      </c>
    </row>
    <row r="15" spans="1:6">
      <c r="A15" s="844">
        <v>14</v>
      </c>
      <c r="B15" s="844" t="s">
        <v>171</v>
      </c>
      <c r="C15" s="866" t="s">
        <v>794</v>
      </c>
      <c r="D15" s="844" t="s">
        <v>784</v>
      </c>
      <c r="E15" s="844" t="s">
        <v>5252</v>
      </c>
      <c r="F15" s="865" t="s">
        <v>5288</v>
      </c>
    </row>
    <row r="16" spans="1:6">
      <c r="A16" s="844">
        <v>15</v>
      </c>
      <c r="B16" s="844" t="s">
        <v>171</v>
      </c>
      <c r="C16" s="866" t="s">
        <v>2412</v>
      </c>
      <c r="D16" s="844" t="s">
        <v>5206</v>
      </c>
      <c r="E16" s="844" t="s">
        <v>5252</v>
      </c>
      <c r="F16" s="865" t="s">
        <v>2402</v>
      </c>
    </row>
    <row r="17" spans="1:6">
      <c r="A17" s="844">
        <v>16</v>
      </c>
      <c r="B17" s="844" t="s">
        <v>114</v>
      </c>
      <c r="C17" s="866" t="s">
        <v>409</v>
      </c>
      <c r="D17" s="844" t="s">
        <v>797</v>
      </c>
      <c r="E17" s="844" t="s">
        <v>5252</v>
      </c>
      <c r="F17" s="865" t="s">
        <v>2402</v>
      </c>
    </row>
    <row r="18" spans="1:6">
      <c r="A18" s="844">
        <v>17</v>
      </c>
      <c r="B18" s="844" t="s">
        <v>123</v>
      </c>
      <c r="C18" s="866" t="s">
        <v>798</v>
      </c>
      <c r="D18" s="844" t="s">
        <v>799</v>
      </c>
      <c r="E18" s="844" t="s">
        <v>5252</v>
      </c>
      <c r="F18" s="865" t="s">
        <v>5288</v>
      </c>
    </row>
    <row r="19" spans="1:6">
      <c r="A19" s="844">
        <v>18</v>
      </c>
      <c r="B19" s="844" t="s">
        <v>28</v>
      </c>
      <c r="C19" s="866" t="s">
        <v>801</v>
      </c>
      <c r="D19" s="844" t="s">
        <v>1090</v>
      </c>
      <c r="E19" s="844" t="s">
        <v>5252</v>
      </c>
      <c r="F19" s="865" t="s">
        <v>5288</v>
      </c>
    </row>
    <row r="20" spans="1:6">
      <c r="A20" s="844">
        <v>19</v>
      </c>
      <c r="B20" s="844" t="s">
        <v>28</v>
      </c>
      <c r="C20" s="866" t="s">
        <v>801</v>
      </c>
      <c r="D20" s="844" t="s">
        <v>1090</v>
      </c>
      <c r="E20" s="844" t="s">
        <v>5252</v>
      </c>
      <c r="F20" s="865" t="s">
        <v>5288</v>
      </c>
    </row>
    <row r="21" spans="1:6">
      <c r="A21" s="844">
        <v>20</v>
      </c>
      <c r="B21" s="844" t="s">
        <v>28</v>
      </c>
      <c r="C21" s="866" t="s">
        <v>2820</v>
      </c>
      <c r="D21" s="844" t="s">
        <v>2928</v>
      </c>
      <c r="E21" s="844" t="s">
        <v>5252</v>
      </c>
      <c r="F21" s="865" t="s">
        <v>2402</v>
      </c>
    </row>
    <row r="22" spans="1:6">
      <c r="A22" s="807">
        <v>21</v>
      </c>
      <c r="B22" s="844" t="s">
        <v>1825</v>
      </c>
      <c r="C22" s="866" t="s">
        <v>1738</v>
      </c>
      <c r="D22" s="844" t="s">
        <v>1739</v>
      </c>
      <c r="E22" s="844" t="s">
        <v>5252</v>
      </c>
      <c r="F22" s="867" t="s">
        <v>5289</v>
      </c>
    </row>
    <row r="23" spans="1:6">
      <c r="A23" s="844">
        <v>22</v>
      </c>
      <c r="B23" s="844" t="s">
        <v>28</v>
      </c>
      <c r="C23" s="866" t="s">
        <v>2820</v>
      </c>
      <c r="D23" s="844" t="s">
        <v>2928</v>
      </c>
      <c r="E23" s="844" t="s">
        <v>5252</v>
      </c>
      <c r="F23" s="865" t="s">
        <v>2402</v>
      </c>
    </row>
    <row r="24" spans="1:6">
      <c r="A24" s="844">
        <v>23</v>
      </c>
      <c r="B24" s="844" t="s">
        <v>128</v>
      </c>
      <c r="C24" s="866" t="s">
        <v>805</v>
      </c>
      <c r="D24" s="844" t="s">
        <v>786</v>
      </c>
      <c r="E24" s="844" t="s">
        <v>5252</v>
      </c>
      <c r="F24" s="865" t="s">
        <v>5288</v>
      </c>
    </row>
    <row r="25" spans="1:6">
      <c r="A25" s="844">
        <v>24</v>
      </c>
      <c r="B25" s="844" t="s">
        <v>442</v>
      </c>
      <c r="C25" s="866" t="s">
        <v>806</v>
      </c>
      <c r="D25" s="844" t="s">
        <v>3785</v>
      </c>
      <c r="E25" s="844" t="s">
        <v>5252</v>
      </c>
      <c r="F25" s="865" t="s">
        <v>5288</v>
      </c>
    </row>
    <row r="26" spans="1:6">
      <c r="A26" s="844">
        <v>25</v>
      </c>
      <c r="B26" s="844" t="s">
        <v>196</v>
      </c>
      <c r="C26" s="866" t="s">
        <v>5207</v>
      </c>
      <c r="D26" s="844" t="s">
        <v>790</v>
      </c>
      <c r="E26" s="844" t="s">
        <v>5252</v>
      </c>
      <c r="F26" s="865" t="s">
        <v>5290</v>
      </c>
    </row>
    <row r="27" spans="1:6">
      <c r="A27" s="844">
        <v>26</v>
      </c>
      <c r="B27" s="844" t="s">
        <v>196</v>
      </c>
      <c r="C27" s="866" t="s">
        <v>5207</v>
      </c>
      <c r="D27" s="844" t="s">
        <v>790</v>
      </c>
      <c r="E27" s="844" t="s">
        <v>5252</v>
      </c>
      <c r="F27" s="865" t="s">
        <v>5290</v>
      </c>
    </row>
    <row r="28" spans="1:6">
      <c r="A28" s="844">
        <v>27</v>
      </c>
      <c r="B28" s="844" t="s">
        <v>171</v>
      </c>
      <c r="C28" s="866" t="s">
        <v>781</v>
      </c>
      <c r="D28" s="844" t="s">
        <v>782</v>
      </c>
      <c r="E28" s="844" t="s">
        <v>5252</v>
      </c>
      <c r="F28" s="865" t="s">
        <v>5288</v>
      </c>
    </row>
    <row r="29" spans="1:6">
      <c r="A29" s="844">
        <v>28</v>
      </c>
      <c r="B29" s="844" t="s">
        <v>171</v>
      </c>
      <c r="C29" s="866" t="s">
        <v>776</v>
      </c>
      <c r="D29" s="844" t="s">
        <v>1126</v>
      </c>
      <c r="E29" s="844" t="s">
        <v>5252</v>
      </c>
      <c r="F29" s="865" t="s">
        <v>5288</v>
      </c>
    </row>
    <row r="30" spans="1:6">
      <c r="A30" s="844">
        <v>29</v>
      </c>
      <c r="B30" s="844" t="s">
        <v>171</v>
      </c>
      <c r="C30" s="866" t="s">
        <v>776</v>
      </c>
      <c r="D30" s="844" t="s">
        <v>1126</v>
      </c>
      <c r="E30" s="844" t="s">
        <v>5252</v>
      </c>
      <c r="F30" s="865" t="s">
        <v>5288</v>
      </c>
    </row>
    <row r="31" spans="1:6">
      <c r="A31" s="844">
        <v>30</v>
      </c>
      <c r="B31" s="844" t="s">
        <v>123</v>
      </c>
      <c r="C31" s="866" t="s">
        <v>1134</v>
      </c>
      <c r="D31" s="844" t="s">
        <v>1135</v>
      </c>
      <c r="E31" s="844" t="s">
        <v>5252</v>
      </c>
      <c r="F31" s="865" t="s">
        <v>5290</v>
      </c>
    </row>
    <row r="32" spans="1:6">
      <c r="A32" s="844">
        <v>31</v>
      </c>
      <c r="B32" s="844" t="s">
        <v>30</v>
      </c>
      <c r="C32" s="866" t="s">
        <v>1136</v>
      </c>
      <c r="D32" s="844" t="s">
        <v>1732</v>
      </c>
      <c r="E32" s="844" t="s">
        <v>5252</v>
      </c>
      <c r="F32" s="865" t="s">
        <v>5290</v>
      </c>
    </row>
    <row r="33" spans="1:6">
      <c r="A33" s="844">
        <v>32</v>
      </c>
      <c r="B33" s="844" t="s">
        <v>30</v>
      </c>
      <c r="C33" s="866" t="s">
        <v>1136</v>
      </c>
      <c r="D33" s="844" t="s">
        <v>1732</v>
      </c>
      <c r="E33" s="844" t="s">
        <v>5252</v>
      </c>
      <c r="F33" s="865" t="s">
        <v>5290</v>
      </c>
    </row>
    <row r="34" spans="1:6">
      <c r="A34" s="844">
        <v>33</v>
      </c>
      <c r="B34" s="844" t="s">
        <v>30</v>
      </c>
      <c r="C34" s="866" t="s">
        <v>1136</v>
      </c>
      <c r="D34" s="844" t="s">
        <v>1732</v>
      </c>
      <c r="E34" s="844" t="s">
        <v>5252</v>
      </c>
      <c r="F34" s="865" t="s">
        <v>5290</v>
      </c>
    </row>
    <row r="35" spans="1:6">
      <c r="A35" s="844">
        <v>34</v>
      </c>
      <c r="B35" s="844" t="s">
        <v>30</v>
      </c>
      <c r="C35" s="866" t="s">
        <v>1136</v>
      </c>
      <c r="D35" s="844" t="s">
        <v>1732</v>
      </c>
      <c r="E35" s="844" t="s">
        <v>5252</v>
      </c>
      <c r="F35" s="865" t="s">
        <v>5290</v>
      </c>
    </row>
    <row r="36" spans="1:6">
      <c r="A36" s="844">
        <v>35</v>
      </c>
      <c r="B36" s="844" t="s">
        <v>114</v>
      </c>
      <c r="C36" s="866" t="s">
        <v>1137</v>
      </c>
      <c r="D36" s="844" t="s">
        <v>5208</v>
      </c>
      <c r="E36" s="844" t="s">
        <v>5252</v>
      </c>
      <c r="F36" s="865" t="s">
        <v>5290</v>
      </c>
    </row>
    <row r="37" spans="1:6">
      <c r="A37" s="844">
        <v>36</v>
      </c>
      <c r="B37" s="844" t="s">
        <v>114</v>
      </c>
      <c r="C37" s="866" t="s">
        <v>1139</v>
      </c>
      <c r="D37" s="844" t="s">
        <v>5209</v>
      </c>
      <c r="E37" s="844" t="s">
        <v>5252</v>
      </c>
      <c r="F37" s="865" t="s">
        <v>5290</v>
      </c>
    </row>
    <row r="38" spans="1:6">
      <c r="A38" s="844">
        <v>37</v>
      </c>
      <c r="B38" s="844" t="s">
        <v>442</v>
      </c>
      <c r="C38" s="866" t="s">
        <v>806</v>
      </c>
      <c r="D38" s="844" t="s">
        <v>3785</v>
      </c>
      <c r="E38" s="844" t="s">
        <v>5252</v>
      </c>
      <c r="F38" s="865" t="s">
        <v>5290</v>
      </c>
    </row>
    <row r="39" spans="1:6">
      <c r="A39" s="844">
        <v>38</v>
      </c>
      <c r="B39" s="844" t="s">
        <v>838</v>
      </c>
      <c r="C39" s="866" t="s">
        <v>5210</v>
      </c>
      <c r="D39" s="844" t="s">
        <v>5211</v>
      </c>
      <c r="E39" s="844" t="s">
        <v>5252</v>
      </c>
      <c r="F39" s="865" t="s">
        <v>5290</v>
      </c>
    </row>
    <row r="40" spans="1:6">
      <c r="A40" s="844">
        <v>39</v>
      </c>
      <c r="B40" s="844" t="s">
        <v>28</v>
      </c>
      <c r="C40" s="866" t="s">
        <v>1143</v>
      </c>
      <c r="D40" s="844" t="s">
        <v>1144</v>
      </c>
      <c r="E40" s="844" t="s">
        <v>5252</v>
      </c>
      <c r="F40" s="865" t="s">
        <v>5290</v>
      </c>
    </row>
    <row r="41" spans="1:6">
      <c r="A41" s="844">
        <v>40</v>
      </c>
      <c r="B41" s="844" t="s">
        <v>28</v>
      </c>
      <c r="C41" s="866" t="s">
        <v>1143</v>
      </c>
      <c r="D41" s="844" t="s">
        <v>1144</v>
      </c>
      <c r="E41" s="844" t="s">
        <v>5252</v>
      </c>
      <c r="F41" s="865" t="s">
        <v>5290</v>
      </c>
    </row>
    <row r="42" spans="1:6">
      <c r="A42" s="844">
        <v>41</v>
      </c>
      <c r="B42" s="844" t="s">
        <v>114</v>
      </c>
      <c r="C42" s="866" t="s">
        <v>828</v>
      </c>
      <c r="D42" s="844" t="s">
        <v>786</v>
      </c>
      <c r="E42" s="844" t="s">
        <v>5252</v>
      </c>
      <c r="F42" s="865" t="s">
        <v>5290</v>
      </c>
    </row>
    <row r="43" spans="1:6">
      <c r="A43" s="844">
        <v>42</v>
      </c>
      <c r="B43" s="844" t="s">
        <v>1145</v>
      </c>
      <c r="C43" s="864" t="s">
        <v>3423</v>
      </c>
      <c r="D43" s="844" t="s">
        <v>782</v>
      </c>
      <c r="E43" s="844" t="s">
        <v>5252</v>
      </c>
      <c r="F43" s="865" t="s">
        <v>5290</v>
      </c>
    </row>
    <row r="44" spans="1:6">
      <c r="A44" s="844">
        <v>43</v>
      </c>
      <c r="B44" s="844" t="s">
        <v>158</v>
      </c>
      <c r="C44" s="864" t="s">
        <v>1119</v>
      </c>
      <c r="D44" s="844" t="s">
        <v>1147</v>
      </c>
      <c r="E44" s="844" t="s">
        <v>5252</v>
      </c>
      <c r="F44" s="865" t="s">
        <v>5290</v>
      </c>
    </row>
    <row r="45" spans="1:6">
      <c r="A45" s="844">
        <v>44</v>
      </c>
      <c r="B45" s="844" t="s">
        <v>28</v>
      </c>
      <c r="C45" s="864" t="s">
        <v>812</v>
      </c>
      <c r="D45" s="844" t="s">
        <v>793</v>
      </c>
      <c r="E45" s="844" t="s">
        <v>5252</v>
      </c>
      <c r="F45" s="865" t="s">
        <v>5290</v>
      </c>
    </row>
    <row r="46" spans="1:6">
      <c r="A46" s="844">
        <v>45</v>
      </c>
      <c r="B46" s="844" t="s">
        <v>175</v>
      </c>
      <c r="C46" s="864" t="s">
        <v>1021</v>
      </c>
      <c r="D46" s="844" t="s">
        <v>1148</v>
      </c>
      <c r="E46" s="844" t="s">
        <v>5252</v>
      </c>
      <c r="F46" s="865" t="s">
        <v>5290</v>
      </c>
    </row>
    <row r="47" spans="1:6">
      <c r="A47" s="844">
        <v>46</v>
      </c>
      <c r="B47" s="844" t="s">
        <v>128</v>
      </c>
      <c r="C47" s="864" t="s">
        <v>1309</v>
      </c>
      <c r="D47" s="844" t="s">
        <v>1151</v>
      </c>
      <c r="E47" s="844" t="s">
        <v>5252</v>
      </c>
      <c r="F47" s="865" t="s">
        <v>5290</v>
      </c>
    </row>
    <row r="48" spans="1:6">
      <c r="A48" s="844">
        <v>47</v>
      </c>
      <c r="B48" s="844" t="s">
        <v>128</v>
      </c>
      <c r="C48" s="864" t="s">
        <v>1309</v>
      </c>
      <c r="D48" s="844" t="s">
        <v>1151</v>
      </c>
      <c r="E48" s="844" t="s">
        <v>5252</v>
      </c>
      <c r="F48" s="865" t="s">
        <v>5290</v>
      </c>
    </row>
    <row r="49" spans="1:6">
      <c r="A49" s="844">
        <v>48</v>
      </c>
      <c r="B49" s="844" t="s">
        <v>1099</v>
      </c>
      <c r="C49" s="864" t="s">
        <v>1113</v>
      </c>
      <c r="D49" s="844" t="s">
        <v>1114</v>
      </c>
      <c r="E49" s="844" t="s">
        <v>5252</v>
      </c>
      <c r="F49" s="865" t="s">
        <v>5290</v>
      </c>
    </row>
    <row r="50" spans="1:6">
      <c r="A50" s="844">
        <v>49</v>
      </c>
      <c r="B50" s="844" t="s">
        <v>4136</v>
      </c>
      <c r="C50" s="866" t="s">
        <v>2946</v>
      </c>
      <c r="D50" s="844" t="s">
        <v>2947</v>
      </c>
      <c r="E50" s="844" t="s">
        <v>5252</v>
      </c>
      <c r="F50" s="865" t="s">
        <v>2411</v>
      </c>
    </row>
    <row r="51" spans="1:6">
      <c r="A51" s="844">
        <v>50</v>
      </c>
      <c r="B51" s="844" t="s">
        <v>114</v>
      </c>
      <c r="C51" s="864" t="s">
        <v>409</v>
      </c>
      <c r="D51" s="844" t="s">
        <v>797</v>
      </c>
      <c r="E51" s="844" t="s">
        <v>5252</v>
      </c>
      <c r="F51" s="865" t="s">
        <v>5290</v>
      </c>
    </row>
    <row r="52" spans="1:6">
      <c r="A52" s="844">
        <v>51</v>
      </c>
      <c r="B52" s="844" t="s">
        <v>196</v>
      </c>
      <c r="C52" s="864" t="s">
        <v>1152</v>
      </c>
      <c r="D52" s="844" t="s">
        <v>5212</v>
      </c>
      <c r="E52" s="844" t="s">
        <v>5252</v>
      </c>
      <c r="F52" s="865" t="s">
        <v>5290</v>
      </c>
    </row>
    <row r="53" spans="1:6">
      <c r="A53" s="844">
        <v>52</v>
      </c>
      <c r="B53" s="844" t="s">
        <v>181</v>
      </c>
      <c r="C53" s="864" t="s">
        <v>816</v>
      </c>
      <c r="D53" s="844" t="s">
        <v>817</v>
      </c>
      <c r="E53" s="844" t="s">
        <v>5252</v>
      </c>
      <c r="F53" s="865" t="s">
        <v>5290</v>
      </c>
    </row>
    <row r="54" spans="1:6">
      <c r="A54" s="844">
        <v>53</v>
      </c>
      <c r="B54" s="844" t="s">
        <v>30</v>
      </c>
      <c r="C54" s="864" t="s">
        <v>141</v>
      </c>
      <c r="D54" s="844" t="s">
        <v>1732</v>
      </c>
      <c r="E54" s="844" t="s">
        <v>5252</v>
      </c>
      <c r="F54" s="865" t="s">
        <v>5290</v>
      </c>
    </row>
    <row r="55" spans="1:6">
      <c r="A55" s="844">
        <v>54</v>
      </c>
      <c r="B55" s="844" t="s">
        <v>30</v>
      </c>
      <c r="C55" s="864" t="s">
        <v>1092</v>
      </c>
      <c r="D55" s="844" t="s">
        <v>4208</v>
      </c>
      <c r="E55" s="844" t="s">
        <v>5252</v>
      </c>
      <c r="F55" s="865" t="s">
        <v>5290</v>
      </c>
    </row>
    <row r="56" spans="1:6">
      <c r="A56" s="844">
        <v>55</v>
      </c>
      <c r="B56" s="844" t="s">
        <v>1099</v>
      </c>
      <c r="C56" s="864" t="s">
        <v>1475</v>
      </c>
      <c r="D56" s="844" t="s">
        <v>1114</v>
      </c>
      <c r="E56" s="844" t="s">
        <v>5253</v>
      </c>
      <c r="F56" s="865" t="s">
        <v>5291</v>
      </c>
    </row>
    <row r="57" spans="1:6">
      <c r="A57" s="844">
        <v>56</v>
      </c>
      <c r="B57" s="844" t="s">
        <v>1103</v>
      </c>
      <c r="C57" s="864" t="s">
        <v>186</v>
      </c>
      <c r="D57" s="844" t="s">
        <v>1105</v>
      </c>
      <c r="E57" s="844" t="s">
        <v>5252</v>
      </c>
      <c r="F57" s="865" t="s">
        <v>5290</v>
      </c>
    </row>
    <row r="58" spans="1:6">
      <c r="A58" s="844">
        <v>57</v>
      </c>
      <c r="B58" s="844" t="s">
        <v>171</v>
      </c>
      <c r="C58" s="864" t="s">
        <v>1060</v>
      </c>
      <c r="D58" s="844" t="s">
        <v>784</v>
      </c>
      <c r="E58" s="844" t="s">
        <v>5252</v>
      </c>
      <c r="F58" s="865" t="s">
        <v>5290</v>
      </c>
    </row>
    <row r="59" spans="1:6">
      <c r="A59" s="844">
        <v>58</v>
      </c>
      <c r="B59" s="844" t="s">
        <v>4136</v>
      </c>
      <c r="C59" s="864" t="s">
        <v>2946</v>
      </c>
      <c r="D59" s="844" t="s">
        <v>2947</v>
      </c>
      <c r="E59" s="844" t="s">
        <v>5252</v>
      </c>
      <c r="F59" s="865" t="s">
        <v>2411</v>
      </c>
    </row>
    <row r="60" spans="1:6">
      <c r="A60" s="844">
        <v>59</v>
      </c>
      <c r="B60" s="844" t="s">
        <v>20</v>
      </c>
      <c r="C60" s="864" t="s">
        <v>1157</v>
      </c>
      <c r="D60" s="844" t="s">
        <v>1158</v>
      </c>
      <c r="E60" s="844" t="s">
        <v>5252</v>
      </c>
      <c r="F60" s="865" t="s">
        <v>5290</v>
      </c>
    </row>
    <row r="61" spans="1:6">
      <c r="A61" s="844">
        <v>60</v>
      </c>
      <c r="B61" s="844" t="s">
        <v>20</v>
      </c>
      <c r="C61" s="866" t="s">
        <v>1159</v>
      </c>
      <c r="D61" s="844" t="s">
        <v>2767</v>
      </c>
      <c r="E61" s="844" t="s">
        <v>5252</v>
      </c>
      <c r="F61" s="865" t="s">
        <v>5290</v>
      </c>
    </row>
    <row r="62" spans="1:6">
      <c r="A62" s="844">
        <v>61</v>
      </c>
      <c r="B62" s="844" t="s">
        <v>252</v>
      </c>
      <c r="C62" s="864" t="s">
        <v>1161</v>
      </c>
      <c r="D62" s="844" t="s">
        <v>1162</v>
      </c>
      <c r="E62" s="844" t="s">
        <v>5252</v>
      </c>
      <c r="F62" s="865" t="s">
        <v>5290</v>
      </c>
    </row>
    <row r="63" spans="1:6">
      <c r="A63" s="844">
        <v>62</v>
      </c>
      <c r="B63" s="844" t="s">
        <v>6</v>
      </c>
      <c r="C63" s="864" t="s">
        <v>1524</v>
      </c>
      <c r="D63" s="844" t="s">
        <v>1525</v>
      </c>
      <c r="E63" s="844" t="s">
        <v>5254</v>
      </c>
      <c r="F63" s="868" t="s">
        <v>3167</v>
      </c>
    </row>
    <row r="64" spans="1:6">
      <c r="A64" s="844">
        <v>63</v>
      </c>
      <c r="B64" s="844" t="s">
        <v>173</v>
      </c>
      <c r="C64" s="866" t="s">
        <v>1526</v>
      </c>
      <c r="D64" s="844" t="s">
        <v>1527</v>
      </c>
      <c r="E64" s="844" t="s">
        <v>1397</v>
      </c>
      <c r="F64" s="869" t="s">
        <v>5292</v>
      </c>
    </row>
    <row r="65" spans="1:6">
      <c r="A65" s="844">
        <v>64</v>
      </c>
      <c r="B65" s="844" t="s">
        <v>6</v>
      </c>
      <c r="C65" s="864" t="s">
        <v>1524</v>
      </c>
      <c r="D65" s="844" t="s">
        <v>1525</v>
      </c>
      <c r="E65" s="844" t="s">
        <v>5255</v>
      </c>
      <c r="F65" s="868" t="s">
        <v>3167</v>
      </c>
    </row>
    <row r="66" spans="1:6">
      <c r="A66" s="844">
        <v>65</v>
      </c>
      <c r="B66" s="844" t="s">
        <v>137</v>
      </c>
      <c r="C66" s="864" t="s">
        <v>1471</v>
      </c>
      <c r="D66" s="844" t="s">
        <v>1528</v>
      </c>
      <c r="E66" s="844" t="s">
        <v>404</v>
      </c>
      <c r="F66" s="869" t="s">
        <v>5292</v>
      </c>
    </row>
    <row r="67" spans="1:6">
      <c r="A67" s="844">
        <v>66</v>
      </c>
      <c r="B67" s="844" t="s">
        <v>137</v>
      </c>
      <c r="C67" s="864" t="s">
        <v>1471</v>
      </c>
      <c r="D67" s="844" t="s">
        <v>1528</v>
      </c>
      <c r="E67" s="844" t="s">
        <v>404</v>
      </c>
      <c r="F67" s="869" t="s">
        <v>5292</v>
      </c>
    </row>
    <row r="68" spans="1:6">
      <c r="A68" s="844">
        <v>67</v>
      </c>
      <c r="B68" s="844" t="s">
        <v>28</v>
      </c>
      <c r="C68" s="864" t="s">
        <v>1529</v>
      </c>
      <c r="D68" s="844" t="s">
        <v>1350</v>
      </c>
      <c r="E68" s="844" t="s">
        <v>5255</v>
      </c>
      <c r="F68" s="869" t="s">
        <v>5293</v>
      </c>
    </row>
    <row r="69" spans="1:6">
      <c r="A69" s="844">
        <v>68</v>
      </c>
      <c r="B69" s="844" t="s">
        <v>137</v>
      </c>
      <c r="C69" s="864" t="s">
        <v>1530</v>
      </c>
      <c r="D69" s="844" t="s">
        <v>1156</v>
      </c>
      <c r="E69" s="844" t="s">
        <v>5255</v>
      </c>
      <c r="F69" s="869" t="s">
        <v>5294</v>
      </c>
    </row>
    <row r="70" spans="1:6">
      <c r="A70" s="844">
        <v>69</v>
      </c>
      <c r="B70" s="844" t="s">
        <v>763</v>
      </c>
      <c r="C70" s="864" t="s">
        <v>4857</v>
      </c>
      <c r="D70" s="844" t="s">
        <v>3807</v>
      </c>
      <c r="E70" s="844" t="s">
        <v>5255</v>
      </c>
      <c r="F70" s="869" t="s">
        <v>5293</v>
      </c>
    </row>
    <row r="71" spans="1:6">
      <c r="A71" s="844">
        <v>70</v>
      </c>
      <c r="B71" s="844" t="s">
        <v>218</v>
      </c>
      <c r="C71" s="864" t="s">
        <v>1532</v>
      </c>
      <c r="D71" s="844" t="s">
        <v>1156</v>
      </c>
      <c r="E71" s="844" t="s">
        <v>5255</v>
      </c>
      <c r="F71" s="869" t="s">
        <v>5293</v>
      </c>
    </row>
    <row r="72" spans="1:6">
      <c r="A72" s="844">
        <v>71</v>
      </c>
      <c r="B72" s="844" t="s">
        <v>28</v>
      </c>
      <c r="C72" s="864" t="s">
        <v>1529</v>
      </c>
      <c r="D72" s="844" t="s">
        <v>1350</v>
      </c>
      <c r="E72" s="844" t="s">
        <v>5255</v>
      </c>
      <c r="F72" s="869" t="s">
        <v>5293</v>
      </c>
    </row>
    <row r="73" spans="1:6">
      <c r="A73" s="844">
        <v>72</v>
      </c>
      <c r="B73" s="844" t="s">
        <v>1533</v>
      </c>
      <c r="C73" s="864" t="s">
        <v>1411</v>
      </c>
      <c r="D73" s="844" t="s">
        <v>3738</v>
      </c>
      <c r="E73" s="844" t="s">
        <v>1394</v>
      </c>
      <c r="F73" s="869" t="s">
        <v>5295</v>
      </c>
    </row>
    <row r="74" spans="1:6">
      <c r="A74" s="844">
        <v>73</v>
      </c>
      <c r="B74" s="844" t="s">
        <v>175</v>
      </c>
      <c r="C74" s="864" t="s">
        <v>1311</v>
      </c>
      <c r="D74" s="844" t="s">
        <v>1312</v>
      </c>
      <c r="E74" s="844" t="s">
        <v>5255</v>
      </c>
      <c r="F74" s="869" t="s">
        <v>5296</v>
      </c>
    </row>
    <row r="75" spans="1:6">
      <c r="A75" s="844">
        <v>74</v>
      </c>
      <c r="B75" s="844" t="s">
        <v>175</v>
      </c>
      <c r="C75" s="864" t="s">
        <v>1311</v>
      </c>
      <c r="D75" s="844" t="s">
        <v>1312</v>
      </c>
      <c r="E75" s="844" t="s">
        <v>5255</v>
      </c>
      <c r="F75" s="869" t="s">
        <v>5296</v>
      </c>
    </row>
    <row r="76" spans="1:6">
      <c r="A76" s="844">
        <v>75</v>
      </c>
      <c r="B76" s="844" t="s">
        <v>763</v>
      </c>
      <c r="C76" s="864" t="s">
        <v>1909</v>
      </c>
      <c r="D76" s="863" t="s">
        <v>3807</v>
      </c>
      <c r="E76" s="844" t="s">
        <v>4649</v>
      </c>
      <c r="F76" s="869" t="s">
        <v>5293</v>
      </c>
    </row>
    <row r="77" spans="1:6">
      <c r="A77" s="844">
        <v>76</v>
      </c>
      <c r="B77" s="844" t="s">
        <v>613</v>
      </c>
      <c r="C77" s="864" t="s">
        <v>826</v>
      </c>
      <c r="D77" s="844" t="s">
        <v>827</v>
      </c>
      <c r="E77" s="844" t="s">
        <v>5256</v>
      </c>
      <c r="F77" s="869" t="s">
        <v>5297</v>
      </c>
    </row>
    <row r="78" spans="1:6">
      <c r="A78" s="844">
        <v>77</v>
      </c>
      <c r="B78" s="844" t="s">
        <v>613</v>
      </c>
      <c r="C78" s="864" t="s">
        <v>826</v>
      </c>
      <c r="D78" s="844" t="s">
        <v>827</v>
      </c>
      <c r="E78" s="844" t="s">
        <v>5253</v>
      </c>
      <c r="F78" s="869" t="s">
        <v>5297</v>
      </c>
    </row>
    <row r="79" spans="1:6">
      <c r="A79" s="844">
        <v>78</v>
      </c>
      <c r="B79" s="844" t="s">
        <v>1122</v>
      </c>
      <c r="C79" s="844" t="s">
        <v>1534</v>
      </c>
      <c r="D79" s="844" t="s">
        <v>1124</v>
      </c>
      <c r="E79" s="844" t="s">
        <v>5257</v>
      </c>
      <c r="F79" s="869" t="s">
        <v>3167</v>
      </c>
    </row>
    <row r="80" spans="1:6">
      <c r="A80" s="844">
        <v>79</v>
      </c>
      <c r="B80" s="844" t="s">
        <v>1122</v>
      </c>
      <c r="C80" s="844" t="s">
        <v>1534</v>
      </c>
      <c r="D80" s="844" t="s">
        <v>1124</v>
      </c>
      <c r="E80" s="844" t="s">
        <v>5257</v>
      </c>
      <c r="F80" s="869" t="s">
        <v>3167</v>
      </c>
    </row>
    <row r="81" spans="1:6">
      <c r="A81" s="844">
        <v>80</v>
      </c>
      <c r="B81" s="844" t="s">
        <v>28</v>
      </c>
      <c r="C81" s="864" t="s">
        <v>1143</v>
      </c>
      <c r="D81" s="844" t="s">
        <v>1535</v>
      </c>
      <c r="E81" s="844" t="s">
        <v>5258</v>
      </c>
      <c r="F81" s="869" t="s">
        <v>5298</v>
      </c>
    </row>
    <row r="82" spans="1:6">
      <c r="A82" s="844">
        <v>81</v>
      </c>
      <c r="B82" s="844" t="s">
        <v>1536</v>
      </c>
      <c r="C82" s="864" t="s">
        <v>1537</v>
      </c>
      <c r="D82" s="844" t="s">
        <v>1538</v>
      </c>
      <c r="E82" s="844" t="s">
        <v>1979</v>
      </c>
      <c r="F82" s="869" t="s">
        <v>3167</v>
      </c>
    </row>
    <row r="83" spans="1:6">
      <c r="A83" s="844">
        <v>82</v>
      </c>
      <c r="B83" s="844" t="s">
        <v>199</v>
      </c>
      <c r="C83" s="864" t="s">
        <v>1539</v>
      </c>
      <c r="D83" s="844" t="s">
        <v>1105</v>
      </c>
      <c r="E83" s="844" t="s">
        <v>404</v>
      </c>
      <c r="F83" s="869" t="s">
        <v>5291</v>
      </c>
    </row>
    <row r="84" spans="1:6">
      <c r="A84" s="844">
        <v>83</v>
      </c>
      <c r="B84" s="844" t="s">
        <v>28</v>
      </c>
      <c r="C84" s="864" t="s">
        <v>388</v>
      </c>
      <c r="D84" s="844" t="s">
        <v>1097</v>
      </c>
      <c r="E84" s="844" t="s">
        <v>5255</v>
      </c>
      <c r="F84" s="869" t="s">
        <v>5294</v>
      </c>
    </row>
    <row r="85" spans="1:6">
      <c r="A85" s="844">
        <v>84</v>
      </c>
      <c r="B85" s="844" t="s">
        <v>1758</v>
      </c>
      <c r="C85" s="864" t="s">
        <v>1541</v>
      </c>
      <c r="D85" s="844" t="s">
        <v>5213</v>
      </c>
      <c r="E85" s="844" t="s">
        <v>5259</v>
      </c>
      <c r="F85" s="869" t="s">
        <v>5297</v>
      </c>
    </row>
    <row r="86" spans="1:6">
      <c r="A86" s="844">
        <v>85</v>
      </c>
      <c r="B86" s="844" t="s">
        <v>28</v>
      </c>
      <c r="C86" s="864" t="s">
        <v>1542</v>
      </c>
      <c r="D86" s="863" t="s">
        <v>5214</v>
      </c>
      <c r="E86" s="844" t="s">
        <v>5531</v>
      </c>
      <c r="F86" s="869" t="s">
        <v>5299</v>
      </c>
    </row>
    <row r="87" spans="1:6">
      <c r="A87" s="844">
        <v>86</v>
      </c>
      <c r="B87" s="844" t="s">
        <v>252</v>
      </c>
      <c r="C87" s="864" t="s">
        <v>1161</v>
      </c>
      <c r="D87" s="844" t="s">
        <v>5215</v>
      </c>
      <c r="E87" s="844" t="s">
        <v>5255</v>
      </c>
      <c r="F87" s="869" t="s">
        <v>5300</v>
      </c>
    </row>
    <row r="88" spans="1:6">
      <c r="A88" s="844">
        <v>87</v>
      </c>
      <c r="B88" s="844" t="s">
        <v>28</v>
      </c>
      <c r="C88" s="864" t="s">
        <v>1544</v>
      </c>
      <c r="D88" s="844" t="s">
        <v>1545</v>
      </c>
      <c r="E88" s="844" t="s">
        <v>5252</v>
      </c>
      <c r="F88" s="869" t="s">
        <v>3167</v>
      </c>
    </row>
    <row r="89" spans="1:6">
      <c r="A89" s="844">
        <v>88</v>
      </c>
      <c r="B89" s="844" t="s">
        <v>196</v>
      </c>
      <c r="C89" s="864" t="s">
        <v>1152</v>
      </c>
      <c r="D89" s="844" t="s">
        <v>5216</v>
      </c>
      <c r="E89" s="844" t="s">
        <v>5252</v>
      </c>
      <c r="F89" s="869" t="s">
        <v>5300</v>
      </c>
    </row>
    <row r="90" spans="1:6">
      <c r="A90" s="844">
        <v>89</v>
      </c>
      <c r="B90" s="844" t="s">
        <v>28</v>
      </c>
      <c r="C90" s="864" t="s">
        <v>1544</v>
      </c>
      <c r="D90" s="844" t="s">
        <v>1545</v>
      </c>
      <c r="E90" s="844" t="s">
        <v>4654</v>
      </c>
      <c r="F90" s="869" t="s">
        <v>5301</v>
      </c>
    </row>
    <row r="91" spans="1:6">
      <c r="A91" s="844">
        <v>90</v>
      </c>
      <c r="B91" s="844" t="s">
        <v>20</v>
      </c>
      <c r="C91" s="864" t="s">
        <v>1547</v>
      </c>
      <c r="D91" s="844" t="s">
        <v>1548</v>
      </c>
      <c r="E91" s="844" t="s">
        <v>1394</v>
      </c>
      <c r="F91" s="869" t="s">
        <v>5296</v>
      </c>
    </row>
    <row r="92" spans="1:6">
      <c r="A92" s="844">
        <v>91</v>
      </c>
      <c r="B92" s="844" t="s">
        <v>20</v>
      </c>
      <c r="C92" s="864" t="s">
        <v>1547</v>
      </c>
      <c r="D92" s="844" t="s">
        <v>1548</v>
      </c>
      <c r="E92" s="844" t="s">
        <v>1394</v>
      </c>
      <c r="F92" s="869" t="s">
        <v>5296</v>
      </c>
    </row>
    <row r="93" spans="1:6">
      <c r="A93" s="844">
        <v>92</v>
      </c>
      <c r="B93" s="844" t="s">
        <v>20</v>
      </c>
      <c r="C93" s="864" t="s">
        <v>1549</v>
      </c>
      <c r="D93" s="844" t="s">
        <v>1548</v>
      </c>
      <c r="E93" s="844" t="s">
        <v>404</v>
      </c>
      <c r="F93" s="869" t="s">
        <v>5301</v>
      </c>
    </row>
    <row r="94" spans="1:6">
      <c r="A94" s="844">
        <v>93</v>
      </c>
      <c r="B94" s="844" t="s">
        <v>1468</v>
      </c>
      <c r="C94" s="864" t="s">
        <v>1550</v>
      </c>
      <c r="D94" s="844" t="s">
        <v>1551</v>
      </c>
      <c r="E94" s="844" t="s">
        <v>404</v>
      </c>
      <c r="F94" s="869" t="s">
        <v>5301</v>
      </c>
    </row>
    <row r="95" spans="1:6">
      <c r="A95" s="844">
        <v>94</v>
      </c>
      <c r="B95" s="844" t="s">
        <v>128</v>
      </c>
      <c r="C95" s="864" t="s">
        <v>785</v>
      </c>
      <c r="D95" s="844" t="s">
        <v>786</v>
      </c>
      <c r="E95" s="844" t="s">
        <v>404</v>
      </c>
      <c r="F95" s="869" t="s">
        <v>5295</v>
      </c>
    </row>
    <row r="96" spans="1:6">
      <c r="A96" s="844">
        <v>95</v>
      </c>
      <c r="B96" s="844" t="s">
        <v>28</v>
      </c>
      <c r="C96" s="864" t="s">
        <v>1544</v>
      </c>
      <c r="D96" s="844" t="s">
        <v>1545</v>
      </c>
      <c r="E96" s="844" t="s">
        <v>4654</v>
      </c>
      <c r="F96" s="869" t="s">
        <v>5301</v>
      </c>
    </row>
    <row r="97" spans="1:6">
      <c r="A97" s="844">
        <v>96</v>
      </c>
      <c r="B97" s="844" t="s">
        <v>6</v>
      </c>
      <c r="C97" s="864" t="s">
        <v>1552</v>
      </c>
      <c r="D97" s="844" t="s">
        <v>1553</v>
      </c>
      <c r="E97" s="844" t="s">
        <v>1394</v>
      </c>
      <c r="F97" s="869" t="s">
        <v>5295</v>
      </c>
    </row>
    <row r="98" spans="1:6">
      <c r="A98" s="844">
        <v>97</v>
      </c>
      <c r="B98" s="844" t="s">
        <v>20</v>
      </c>
      <c r="C98" s="864" t="s">
        <v>1157</v>
      </c>
      <c r="D98" s="844" t="s">
        <v>1554</v>
      </c>
      <c r="E98" s="844" t="s">
        <v>404</v>
      </c>
      <c r="F98" s="869" t="s">
        <v>5301</v>
      </c>
    </row>
    <row r="99" spans="1:6">
      <c r="A99" s="844">
        <v>98</v>
      </c>
      <c r="B99" s="844" t="s">
        <v>838</v>
      </c>
      <c r="C99" s="864" t="s">
        <v>1398</v>
      </c>
      <c r="D99" s="844" t="s">
        <v>4552</v>
      </c>
      <c r="E99" s="844" t="s">
        <v>404</v>
      </c>
      <c r="F99" s="869" t="s">
        <v>5302</v>
      </c>
    </row>
    <row r="100" spans="1:6">
      <c r="A100" s="844">
        <v>99</v>
      </c>
      <c r="B100" s="844" t="s">
        <v>838</v>
      </c>
      <c r="C100" s="864" t="s">
        <v>1398</v>
      </c>
      <c r="D100" s="844" t="s">
        <v>4552</v>
      </c>
      <c r="E100" s="844" t="s">
        <v>404</v>
      </c>
      <c r="F100" s="869" t="s">
        <v>5303</v>
      </c>
    </row>
    <row r="101" spans="1:6">
      <c r="A101" s="844">
        <v>100</v>
      </c>
      <c r="B101" s="844" t="s">
        <v>143</v>
      </c>
      <c r="C101" s="864" t="s">
        <v>1555</v>
      </c>
      <c r="D101" s="844" t="s">
        <v>1556</v>
      </c>
      <c r="E101" s="844" t="s">
        <v>5260</v>
      </c>
      <c r="F101" s="869" t="s">
        <v>5294</v>
      </c>
    </row>
    <row r="102" spans="1:6">
      <c r="A102" s="844">
        <v>101</v>
      </c>
      <c r="B102" s="844" t="s">
        <v>6</v>
      </c>
      <c r="C102" s="864" t="s">
        <v>1557</v>
      </c>
      <c r="D102" s="844" t="s">
        <v>1558</v>
      </c>
      <c r="E102" s="844" t="s">
        <v>1394</v>
      </c>
      <c r="F102" s="869" t="s">
        <v>5295</v>
      </c>
    </row>
    <row r="103" spans="1:6">
      <c r="A103" s="844">
        <v>102</v>
      </c>
      <c r="B103" s="844" t="s">
        <v>813</v>
      </c>
      <c r="C103" s="864" t="s">
        <v>1433</v>
      </c>
      <c r="D103" s="844" t="s">
        <v>1560</v>
      </c>
      <c r="E103" s="844" t="s">
        <v>404</v>
      </c>
      <c r="F103" s="869" t="s">
        <v>5291</v>
      </c>
    </row>
    <row r="104" spans="1:6">
      <c r="A104" s="844">
        <v>103</v>
      </c>
      <c r="B104" s="844" t="s">
        <v>813</v>
      </c>
      <c r="C104" s="864" t="s">
        <v>1433</v>
      </c>
      <c r="D104" s="844" t="s">
        <v>1560</v>
      </c>
      <c r="E104" s="844" t="s">
        <v>404</v>
      </c>
      <c r="F104" s="869" t="s">
        <v>5291</v>
      </c>
    </row>
    <row r="105" spans="1:6">
      <c r="A105" s="844">
        <v>104</v>
      </c>
      <c r="B105" s="844" t="s">
        <v>137</v>
      </c>
      <c r="C105" s="864" t="s">
        <v>1561</v>
      </c>
      <c r="D105" s="844" t="s">
        <v>1562</v>
      </c>
      <c r="E105" s="844" t="s">
        <v>404</v>
      </c>
      <c r="F105" s="869" t="s">
        <v>5301</v>
      </c>
    </row>
    <row r="106" spans="1:6">
      <c r="A106" s="844">
        <v>105</v>
      </c>
      <c r="B106" s="844" t="s">
        <v>137</v>
      </c>
      <c r="C106" s="864" t="s">
        <v>1561</v>
      </c>
      <c r="D106" s="844" t="s">
        <v>1562</v>
      </c>
      <c r="E106" s="844" t="s">
        <v>404</v>
      </c>
      <c r="F106" s="869" t="s">
        <v>5301</v>
      </c>
    </row>
    <row r="107" spans="1:6">
      <c r="A107" s="844">
        <v>106</v>
      </c>
      <c r="B107" s="844" t="s">
        <v>143</v>
      </c>
      <c r="C107" s="864" t="s">
        <v>1563</v>
      </c>
      <c r="D107" s="844" t="s">
        <v>1039</v>
      </c>
      <c r="E107" s="844" t="s">
        <v>1394</v>
      </c>
      <c r="F107" s="869" t="s">
        <v>5295</v>
      </c>
    </row>
    <row r="108" spans="1:6">
      <c r="A108" s="844">
        <v>107</v>
      </c>
      <c r="B108" s="844" t="s">
        <v>137</v>
      </c>
      <c r="C108" s="864" t="s">
        <v>1448</v>
      </c>
      <c r="D108" s="844" t="s">
        <v>1148</v>
      </c>
      <c r="E108" s="844" t="s">
        <v>1397</v>
      </c>
      <c r="F108" s="869" t="s">
        <v>5304</v>
      </c>
    </row>
    <row r="109" spans="1:6">
      <c r="A109" s="844">
        <v>108</v>
      </c>
      <c r="B109" s="844" t="s">
        <v>1564</v>
      </c>
      <c r="C109" s="864" t="s">
        <v>1565</v>
      </c>
      <c r="D109" s="863" t="s">
        <v>1042</v>
      </c>
      <c r="E109" s="844" t="s">
        <v>404</v>
      </c>
      <c r="F109" s="869" t="s">
        <v>5302</v>
      </c>
    </row>
    <row r="110" spans="1:6">
      <c r="A110" s="844">
        <v>109</v>
      </c>
      <c r="B110" s="844" t="s">
        <v>2512</v>
      </c>
      <c r="C110" s="864" t="s">
        <v>5217</v>
      </c>
      <c r="D110" s="863" t="s">
        <v>3199</v>
      </c>
      <c r="E110" s="844" t="s">
        <v>5261</v>
      </c>
      <c r="F110" s="869" t="s">
        <v>5304</v>
      </c>
    </row>
    <row r="111" spans="1:6">
      <c r="A111" s="844">
        <v>110</v>
      </c>
      <c r="B111" s="844" t="s">
        <v>2512</v>
      </c>
      <c r="C111" s="864" t="s">
        <v>5217</v>
      </c>
      <c r="D111" s="863" t="s">
        <v>3199</v>
      </c>
      <c r="E111" s="844" t="s">
        <v>5261</v>
      </c>
      <c r="F111" s="869" t="s">
        <v>5304</v>
      </c>
    </row>
    <row r="112" spans="1:6">
      <c r="A112" s="844">
        <v>111</v>
      </c>
      <c r="B112" s="844" t="s">
        <v>763</v>
      </c>
      <c r="C112" s="864" t="s">
        <v>2050</v>
      </c>
      <c r="D112" s="863" t="s">
        <v>1105</v>
      </c>
      <c r="E112" s="844" t="s">
        <v>5262</v>
      </c>
      <c r="F112" s="869" t="s">
        <v>5305</v>
      </c>
    </row>
    <row r="113" spans="1:6">
      <c r="A113" s="844">
        <v>112</v>
      </c>
      <c r="B113" s="844" t="s">
        <v>28</v>
      </c>
      <c r="C113" s="864" t="s">
        <v>388</v>
      </c>
      <c r="D113" s="844" t="s">
        <v>1097</v>
      </c>
      <c r="E113" s="844" t="s">
        <v>4649</v>
      </c>
      <c r="F113" s="869" t="s">
        <v>5293</v>
      </c>
    </row>
    <row r="114" spans="1:6">
      <c r="A114" s="844">
        <v>113</v>
      </c>
      <c r="B114" s="844" t="s">
        <v>175</v>
      </c>
      <c r="C114" s="864" t="s">
        <v>1423</v>
      </c>
      <c r="D114" s="844" t="s">
        <v>1312</v>
      </c>
      <c r="E114" s="844" t="s">
        <v>404</v>
      </c>
      <c r="F114" s="869" t="s">
        <v>5291</v>
      </c>
    </row>
    <row r="115" spans="1:6">
      <c r="A115" s="844">
        <v>114</v>
      </c>
      <c r="B115" s="844" t="s">
        <v>175</v>
      </c>
      <c r="C115" s="864" t="s">
        <v>1423</v>
      </c>
      <c r="D115" s="844" t="s">
        <v>1312</v>
      </c>
      <c r="E115" s="844" t="s">
        <v>404</v>
      </c>
      <c r="F115" s="869" t="s">
        <v>5291</v>
      </c>
    </row>
    <row r="116" spans="1:6">
      <c r="A116" s="844">
        <v>115</v>
      </c>
      <c r="B116" s="844" t="s">
        <v>171</v>
      </c>
      <c r="C116" s="864" t="s">
        <v>783</v>
      </c>
      <c r="D116" s="844" t="s">
        <v>784</v>
      </c>
      <c r="E116" s="844" t="s">
        <v>5253</v>
      </c>
      <c r="F116" s="869" t="s">
        <v>5296</v>
      </c>
    </row>
    <row r="117" spans="1:6">
      <c r="A117" s="844">
        <v>116</v>
      </c>
      <c r="B117" s="844" t="s">
        <v>175</v>
      </c>
      <c r="C117" s="864" t="s">
        <v>1021</v>
      </c>
      <c r="D117" s="844" t="s">
        <v>1148</v>
      </c>
      <c r="E117" s="844" t="s">
        <v>5253</v>
      </c>
      <c r="F117" s="869" t="s">
        <v>5306</v>
      </c>
    </row>
    <row r="118" spans="1:6">
      <c r="A118" s="844">
        <v>117</v>
      </c>
      <c r="B118" s="844" t="s">
        <v>137</v>
      </c>
      <c r="C118" s="864" t="s">
        <v>5218</v>
      </c>
      <c r="D118" s="844" t="s">
        <v>5163</v>
      </c>
      <c r="E118" s="844" t="s">
        <v>3203</v>
      </c>
      <c r="F118" s="869" t="s">
        <v>5307</v>
      </c>
    </row>
    <row r="119" spans="1:6">
      <c r="A119" s="844">
        <v>118</v>
      </c>
      <c r="B119" s="844" t="s">
        <v>4136</v>
      </c>
      <c r="C119" s="864" t="s">
        <v>4974</v>
      </c>
      <c r="D119" s="844" t="s">
        <v>5219</v>
      </c>
      <c r="E119" s="844" t="s">
        <v>404</v>
      </c>
      <c r="F119" s="869" t="s">
        <v>5306</v>
      </c>
    </row>
    <row r="120" spans="1:6">
      <c r="A120" s="844">
        <v>119</v>
      </c>
      <c r="B120" s="844" t="s">
        <v>262</v>
      </c>
      <c r="C120" s="864" t="s">
        <v>1720</v>
      </c>
      <c r="D120" s="844" t="s">
        <v>5220</v>
      </c>
      <c r="E120" s="844" t="s">
        <v>5253</v>
      </c>
      <c r="F120" s="869" t="s">
        <v>5308</v>
      </c>
    </row>
    <row r="121" spans="1:6">
      <c r="A121" s="844">
        <v>120</v>
      </c>
      <c r="B121" s="844" t="s">
        <v>171</v>
      </c>
      <c r="C121" s="864" t="s">
        <v>783</v>
      </c>
      <c r="D121" s="844" t="s">
        <v>784</v>
      </c>
      <c r="E121" s="844" t="s">
        <v>5253</v>
      </c>
      <c r="F121" s="869" t="s">
        <v>5296</v>
      </c>
    </row>
    <row r="122" spans="1:6">
      <c r="A122" s="844">
        <v>121</v>
      </c>
      <c r="B122" s="844" t="s">
        <v>262</v>
      </c>
      <c r="C122" s="864" t="s">
        <v>1094</v>
      </c>
      <c r="D122" s="844" t="s">
        <v>5221</v>
      </c>
      <c r="E122" s="844" t="s">
        <v>1371</v>
      </c>
      <c r="F122" s="869" t="s">
        <v>5309</v>
      </c>
    </row>
    <row r="123" spans="1:6">
      <c r="A123" s="844">
        <v>122</v>
      </c>
      <c r="B123" s="844" t="s">
        <v>24</v>
      </c>
      <c r="C123" s="864" t="s">
        <v>1723</v>
      </c>
      <c r="D123" s="844" t="s">
        <v>1724</v>
      </c>
      <c r="E123" s="844" t="s">
        <v>5263</v>
      </c>
      <c r="F123" s="869" t="s">
        <v>5309</v>
      </c>
    </row>
    <row r="124" spans="1:6">
      <c r="A124" s="844">
        <v>123</v>
      </c>
      <c r="B124" s="844" t="s">
        <v>1536</v>
      </c>
      <c r="C124" s="864" t="s">
        <v>1692</v>
      </c>
      <c r="D124" s="844" t="s">
        <v>1725</v>
      </c>
      <c r="E124" s="844" t="s">
        <v>5262</v>
      </c>
      <c r="F124" s="869" t="s">
        <v>5305</v>
      </c>
    </row>
    <row r="125" spans="1:6">
      <c r="A125" s="844">
        <v>124</v>
      </c>
      <c r="B125" s="844" t="s">
        <v>273</v>
      </c>
      <c r="C125" s="864" t="s">
        <v>1905</v>
      </c>
      <c r="D125" s="844" t="s">
        <v>3781</v>
      </c>
      <c r="E125" s="844" t="s">
        <v>1371</v>
      </c>
      <c r="F125" s="869" t="s">
        <v>5310</v>
      </c>
    </row>
    <row r="126" spans="1:6">
      <c r="A126" s="844">
        <v>125</v>
      </c>
      <c r="B126" s="844" t="s">
        <v>28</v>
      </c>
      <c r="C126" s="864" t="s">
        <v>163</v>
      </c>
      <c r="D126" s="844" t="s">
        <v>4568</v>
      </c>
      <c r="E126" s="844" t="s">
        <v>1979</v>
      </c>
      <c r="F126" s="869" t="s">
        <v>5311</v>
      </c>
    </row>
    <row r="127" spans="1:6">
      <c r="A127" s="844">
        <v>126</v>
      </c>
      <c r="B127" s="844" t="s">
        <v>196</v>
      </c>
      <c r="C127" s="864" t="s">
        <v>341</v>
      </c>
      <c r="D127" s="844" t="s">
        <v>786</v>
      </c>
      <c r="E127" s="844" t="s">
        <v>1394</v>
      </c>
      <c r="F127" s="869" t="s">
        <v>3167</v>
      </c>
    </row>
    <row r="128" spans="1:6">
      <c r="A128" s="844">
        <v>127</v>
      </c>
      <c r="B128" s="844" t="s">
        <v>24</v>
      </c>
      <c r="C128" s="864" t="s">
        <v>1731</v>
      </c>
      <c r="D128" s="844" t="s">
        <v>2063</v>
      </c>
      <c r="E128" s="844" t="s">
        <v>404</v>
      </c>
      <c r="F128" s="869" t="s">
        <v>5304</v>
      </c>
    </row>
    <row r="129" spans="1:6">
      <c r="A129" s="844">
        <v>128</v>
      </c>
      <c r="B129" s="844" t="s">
        <v>24</v>
      </c>
      <c r="C129" s="864" t="s">
        <v>1731</v>
      </c>
      <c r="D129" s="844" t="s">
        <v>2063</v>
      </c>
      <c r="E129" s="844" t="s">
        <v>404</v>
      </c>
      <c r="F129" s="869" t="s">
        <v>5304</v>
      </c>
    </row>
    <row r="130" spans="1:6">
      <c r="A130" s="844">
        <v>129</v>
      </c>
      <c r="B130" s="844" t="s">
        <v>24</v>
      </c>
      <c r="C130" s="864" t="s">
        <v>1731</v>
      </c>
      <c r="D130" s="844" t="s">
        <v>2063</v>
      </c>
      <c r="E130" s="844" t="s">
        <v>404</v>
      </c>
      <c r="F130" s="869" t="s">
        <v>5304</v>
      </c>
    </row>
    <row r="131" spans="1:6">
      <c r="A131" s="844">
        <v>130</v>
      </c>
      <c r="B131" s="844" t="s">
        <v>175</v>
      </c>
      <c r="C131" s="864" t="s">
        <v>1115</v>
      </c>
      <c r="D131" s="844" t="s">
        <v>5222</v>
      </c>
      <c r="E131" s="844" t="s">
        <v>1394</v>
      </c>
      <c r="F131" s="869" t="s">
        <v>5291</v>
      </c>
    </row>
    <row r="132" spans="1:6">
      <c r="A132" s="844">
        <v>131</v>
      </c>
      <c r="B132" s="844" t="s">
        <v>262</v>
      </c>
      <c r="C132" s="864" t="s">
        <v>1734</v>
      </c>
      <c r="D132" s="844" t="s">
        <v>782</v>
      </c>
      <c r="E132" s="844" t="s">
        <v>5261</v>
      </c>
      <c r="F132" s="869" t="s">
        <v>5301</v>
      </c>
    </row>
    <row r="133" spans="1:6">
      <c r="A133" s="844">
        <v>132</v>
      </c>
      <c r="B133" s="844" t="s">
        <v>262</v>
      </c>
      <c r="C133" s="864" t="s">
        <v>1735</v>
      </c>
      <c r="D133" s="844" t="s">
        <v>4229</v>
      </c>
      <c r="E133" s="844" t="s">
        <v>1371</v>
      </c>
      <c r="F133" s="869" t="s">
        <v>5301</v>
      </c>
    </row>
    <row r="134" spans="1:6">
      <c r="A134" s="844">
        <v>133</v>
      </c>
      <c r="B134" s="844" t="s">
        <v>199</v>
      </c>
      <c r="C134" s="864" t="s">
        <v>5223</v>
      </c>
      <c r="D134" s="844" t="s">
        <v>1105</v>
      </c>
      <c r="E134" s="844" t="s">
        <v>404</v>
      </c>
      <c r="F134" s="869" t="s">
        <v>5312</v>
      </c>
    </row>
    <row r="135" spans="1:6">
      <c r="A135" s="844">
        <v>134</v>
      </c>
      <c r="B135" s="844" t="s">
        <v>249</v>
      </c>
      <c r="C135" s="864" t="s">
        <v>1740</v>
      </c>
      <c r="D135" s="844" t="s">
        <v>1741</v>
      </c>
      <c r="E135" s="844" t="s">
        <v>5262</v>
      </c>
      <c r="F135" s="869" t="s">
        <v>5313</v>
      </c>
    </row>
    <row r="136" spans="1:6">
      <c r="A136" s="844">
        <v>135</v>
      </c>
      <c r="B136" s="844" t="s">
        <v>249</v>
      </c>
      <c r="C136" s="864" t="s">
        <v>1740</v>
      </c>
      <c r="D136" s="844" t="s">
        <v>1741</v>
      </c>
      <c r="E136" s="844" t="s">
        <v>5262</v>
      </c>
      <c r="F136" s="869" t="s">
        <v>5313</v>
      </c>
    </row>
    <row r="137" spans="1:6">
      <c r="A137" s="844">
        <v>136</v>
      </c>
      <c r="B137" s="844" t="s">
        <v>262</v>
      </c>
      <c r="C137" s="864" t="s">
        <v>1734</v>
      </c>
      <c r="D137" s="844" t="s">
        <v>782</v>
      </c>
      <c r="E137" s="844" t="s">
        <v>404</v>
      </c>
      <c r="F137" s="869" t="s">
        <v>5302</v>
      </c>
    </row>
    <row r="138" spans="1:6">
      <c r="A138" s="844">
        <v>137</v>
      </c>
      <c r="B138" s="844" t="s">
        <v>20</v>
      </c>
      <c r="C138" s="864" t="s">
        <v>834</v>
      </c>
      <c r="D138" s="844" t="s">
        <v>1346</v>
      </c>
      <c r="E138" s="844" t="s">
        <v>404</v>
      </c>
      <c r="F138" s="869" t="s">
        <v>3167</v>
      </c>
    </row>
    <row r="139" spans="1:6">
      <c r="A139" s="844">
        <v>138</v>
      </c>
      <c r="B139" s="844" t="s">
        <v>114</v>
      </c>
      <c r="C139" s="864" t="s">
        <v>1431</v>
      </c>
      <c r="D139" s="844" t="s">
        <v>1432</v>
      </c>
      <c r="E139" s="844" t="s">
        <v>4654</v>
      </c>
      <c r="F139" s="869" t="s">
        <v>5305</v>
      </c>
    </row>
    <row r="140" spans="1:6">
      <c r="A140" s="844">
        <v>139</v>
      </c>
      <c r="B140" s="844" t="s">
        <v>114</v>
      </c>
      <c r="C140" s="864" t="s">
        <v>1431</v>
      </c>
      <c r="D140" s="844" t="s">
        <v>1432</v>
      </c>
      <c r="E140" s="844" t="s">
        <v>4654</v>
      </c>
      <c r="F140" s="869" t="s">
        <v>5305</v>
      </c>
    </row>
    <row r="141" spans="1:6">
      <c r="A141" s="844">
        <v>140</v>
      </c>
      <c r="B141" s="844" t="s">
        <v>24</v>
      </c>
      <c r="C141" s="864" t="s">
        <v>1367</v>
      </c>
      <c r="D141" s="844" t="s">
        <v>1379</v>
      </c>
      <c r="E141" s="844" t="s">
        <v>4654</v>
      </c>
      <c r="F141" s="869" t="s">
        <v>5304</v>
      </c>
    </row>
    <row r="142" spans="1:6">
      <c r="A142" s="844">
        <v>141</v>
      </c>
      <c r="B142" s="844" t="s">
        <v>273</v>
      </c>
      <c r="C142" s="864" t="s">
        <v>215</v>
      </c>
      <c r="D142" s="844" t="s">
        <v>1742</v>
      </c>
      <c r="E142" s="844" t="s">
        <v>5264</v>
      </c>
      <c r="F142" s="869" t="s">
        <v>5314</v>
      </c>
    </row>
    <row r="143" spans="1:6">
      <c r="A143" s="844">
        <v>142</v>
      </c>
      <c r="B143" s="844" t="s">
        <v>28</v>
      </c>
      <c r="C143" s="864" t="s">
        <v>1542</v>
      </c>
      <c r="D143" s="844" t="s">
        <v>5214</v>
      </c>
      <c r="E143" s="844" t="s">
        <v>4581</v>
      </c>
      <c r="F143" s="869" t="s">
        <v>5301</v>
      </c>
    </row>
    <row r="144" spans="1:6">
      <c r="A144" s="844">
        <v>143</v>
      </c>
      <c r="B144" s="844" t="s">
        <v>1536</v>
      </c>
      <c r="C144" s="864" t="s">
        <v>1537</v>
      </c>
      <c r="D144" s="844" t="s">
        <v>1538</v>
      </c>
      <c r="E144" s="844" t="s">
        <v>3125</v>
      </c>
      <c r="F144" s="869" t="s">
        <v>5315</v>
      </c>
    </row>
    <row r="145" spans="1:6">
      <c r="A145" s="844">
        <v>144</v>
      </c>
      <c r="B145" s="844" t="s">
        <v>199</v>
      </c>
      <c r="C145" s="864" t="s">
        <v>2024</v>
      </c>
      <c r="D145" s="844" t="s">
        <v>2025</v>
      </c>
      <c r="E145" s="844" t="s">
        <v>1851</v>
      </c>
      <c r="F145" s="869" t="s">
        <v>5316</v>
      </c>
    </row>
    <row r="146" spans="1:6">
      <c r="A146" s="844">
        <v>145</v>
      </c>
      <c r="B146" s="844" t="s">
        <v>1947</v>
      </c>
      <c r="C146" s="864" t="s">
        <v>1934</v>
      </c>
      <c r="D146" s="844" t="s">
        <v>786</v>
      </c>
      <c r="E146" s="844" t="s">
        <v>404</v>
      </c>
      <c r="F146" s="869" t="s">
        <v>5309</v>
      </c>
    </row>
    <row r="147" spans="1:6">
      <c r="A147" s="844">
        <v>146</v>
      </c>
      <c r="B147" s="844" t="s">
        <v>114</v>
      </c>
      <c r="C147" s="864" t="s">
        <v>1019</v>
      </c>
      <c r="D147" s="844" t="s">
        <v>2029</v>
      </c>
      <c r="E147" s="844" t="s">
        <v>404</v>
      </c>
      <c r="F147" s="869" t="s">
        <v>5309</v>
      </c>
    </row>
    <row r="148" spans="1:6">
      <c r="A148" s="844">
        <v>147</v>
      </c>
      <c r="B148" s="844" t="s">
        <v>20</v>
      </c>
      <c r="C148" s="864" t="s">
        <v>1992</v>
      </c>
      <c r="D148" s="844" t="s">
        <v>5224</v>
      </c>
      <c r="E148" s="844" t="s">
        <v>404</v>
      </c>
      <c r="F148" s="869" t="s">
        <v>5317</v>
      </c>
    </row>
    <row r="149" spans="1:6">
      <c r="A149" s="844">
        <v>148</v>
      </c>
      <c r="B149" s="844" t="s">
        <v>28</v>
      </c>
      <c r="C149" s="864" t="s">
        <v>1898</v>
      </c>
      <c r="D149" s="844" t="s">
        <v>1545</v>
      </c>
      <c r="E149" s="844" t="s">
        <v>5265</v>
      </c>
      <c r="F149" s="869" t="s">
        <v>5318</v>
      </c>
    </row>
    <row r="150" spans="1:6">
      <c r="A150" s="844">
        <v>149</v>
      </c>
      <c r="B150" s="844" t="s">
        <v>1536</v>
      </c>
      <c r="C150" s="864" t="s">
        <v>1692</v>
      </c>
      <c r="D150" s="844" t="s">
        <v>1725</v>
      </c>
      <c r="E150" s="844" t="s">
        <v>5262</v>
      </c>
      <c r="F150" s="869" t="s">
        <v>5310</v>
      </c>
    </row>
    <row r="151" spans="1:6">
      <c r="A151" s="844">
        <v>150</v>
      </c>
      <c r="B151" s="844" t="s">
        <v>20</v>
      </c>
      <c r="C151" s="864" t="s">
        <v>5225</v>
      </c>
      <c r="D151" s="844" t="s">
        <v>2034</v>
      </c>
      <c r="E151" s="844" t="s">
        <v>5263</v>
      </c>
      <c r="F151" s="869" t="s">
        <v>5309</v>
      </c>
    </row>
    <row r="152" spans="1:6">
      <c r="A152" s="844">
        <v>151</v>
      </c>
      <c r="B152" s="844" t="s">
        <v>130</v>
      </c>
      <c r="C152" s="864" t="s">
        <v>282</v>
      </c>
      <c r="D152" s="844" t="s">
        <v>3199</v>
      </c>
      <c r="E152" s="844" t="s">
        <v>3207</v>
      </c>
      <c r="F152" s="869" t="s">
        <v>5301</v>
      </c>
    </row>
    <row r="153" spans="1:6">
      <c r="A153" s="844">
        <v>152</v>
      </c>
      <c r="B153" s="844" t="s">
        <v>252</v>
      </c>
      <c r="C153" s="864" t="s">
        <v>5226</v>
      </c>
      <c r="D153" s="844" t="s">
        <v>3199</v>
      </c>
      <c r="E153" s="844" t="s">
        <v>5266</v>
      </c>
      <c r="F153" s="869" t="s">
        <v>5319</v>
      </c>
    </row>
    <row r="154" spans="1:6">
      <c r="A154" s="844">
        <v>153</v>
      </c>
      <c r="B154" s="844" t="s">
        <v>196</v>
      </c>
      <c r="C154" s="864" t="s">
        <v>1869</v>
      </c>
      <c r="D154" s="844" t="s">
        <v>5167</v>
      </c>
      <c r="E154" s="844" t="s">
        <v>3056</v>
      </c>
      <c r="F154" s="869" t="s">
        <v>5320</v>
      </c>
    </row>
    <row r="155" spans="1:6">
      <c r="A155" s="844">
        <v>154</v>
      </c>
      <c r="B155" s="844" t="s">
        <v>24</v>
      </c>
      <c r="C155" s="864" t="s">
        <v>1367</v>
      </c>
      <c r="D155" s="844" t="s">
        <v>1379</v>
      </c>
      <c r="E155" s="844" t="s">
        <v>2040</v>
      </c>
      <c r="F155" s="869" t="s">
        <v>5321</v>
      </c>
    </row>
    <row r="156" spans="1:6">
      <c r="A156" s="844">
        <v>155</v>
      </c>
      <c r="B156" s="844" t="s">
        <v>28</v>
      </c>
      <c r="C156" s="864" t="s">
        <v>1998</v>
      </c>
      <c r="D156" s="844" t="s">
        <v>5227</v>
      </c>
      <c r="E156" s="844" t="s">
        <v>1371</v>
      </c>
      <c r="F156" s="869" t="s">
        <v>5301</v>
      </c>
    </row>
    <row r="157" spans="1:6">
      <c r="A157" s="844">
        <v>156</v>
      </c>
      <c r="B157" s="844" t="s">
        <v>199</v>
      </c>
      <c r="C157" s="864" t="s">
        <v>1342</v>
      </c>
      <c r="D157" s="844" t="s">
        <v>1105</v>
      </c>
      <c r="E157" s="844" t="s">
        <v>1924</v>
      </c>
      <c r="F157" s="869" t="s">
        <v>5322</v>
      </c>
    </row>
    <row r="158" spans="1:6">
      <c r="A158" s="844">
        <v>157</v>
      </c>
      <c r="B158" s="844" t="s">
        <v>4136</v>
      </c>
      <c r="C158" s="866" t="s">
        <v>2042</v>
      </c>
      <c r="D158" s="844" t="s">
        <v>786</v>
      </c>
      <c r="E158" s="844" t="s">
        <v>1924</v>
      </c>
      <c r="F158" s="865" t="s">
        <v>5322</v>
      </c>
    </row>
    <row r="159" spans="1:6">
      <c r="A159" s="844">
        <v>158</v>
      </c>
      <c r="B159" s="844" t="s">
        <v>1099</v>
      </c>
      <c r="C159" s="864" t="s">
        <v>5228</v>
      </c>
      <c r="D159" s="844" t="s">
        <v>5229</v>
      </c>
      <c r="E159" s="844" t="s">
        <v>3056</v>
      </c>
      <c r="F159" s="869" t="s">
        <v>5320</v>
      </c>
    </row>
    <row r="160" spans="1:6">
      <c r="A160" s="844">
        <v>159</v>
      </c>
      <c r="B160" s="844" t="s">
        <v>1337</v>
      </c>
      <c r="C160" s="864" t="s">
        <v>2044</v>
      </c>
      <c r="D160" s="844" t="s">
        <v>1114</v>
      </c>
      <c r="E160" s="844" t="s">
        <v>3710</v>
      </c>
      <c r="F160" s="869" t="s">
        <v>5323</v>
      </c>
    </row>
    <row r="161" spans="1:6">
      <c r="A161" s="844">
        <v>160</v>
      </c>
      <c r="B161" s="844" t="s">
        <v>28</v>
      </c>
      <c r="C161" s="864" t="s">
        <v>1998</v>
      </c>
      <c r="D161" s="844" t="s">
        <v>5227</v>
      </c>
      <c r="E161" s="844" t="s">
        <v>1371</v>
      </c>
      <c r="F161" s="869" t="s">
        <v>5301</v>
      </c>
    </row>
    <row r="162" spans="1:6">
      <c r="A162" s="844">
        <v>161</v>
      </c>
      <c r="B162" s="844" t="s">
        <v>24</v>
      </c>
      <c r="C162" s="864" t="s">
        <v>1723</v>
      </c>
      <c r="D162" s="844" t="s">
        <v>1724</v>
      </c>
      <c r="E162" s="844" t="s">
        <v>4654</v>
      </c>
      <c r="F162" s="869" t="s">
        <v>5310</v>
      </c>
    </row>
    <row r="163" spans="1:6">
      <c r="A163" s="844">
        <v>162</v>
      </c>
      <c r="B163" s="844" t="s">
        <v>28</v>
      </c>
      <c r="C163" s="864" t="s">
        <v>1890</v>
      </c>
      <c r="D163" s="844" t="s">
        <v>3060</v>
      </c>
      <c r="E163" s="844" t="s">
        <v>404</v>
      </c>
      <c r="F163" s="869" t="s">
        <v>5301</v>
      </c>
    </row>
    <row r="164" spans="1:6">
      <c r="A164" s="844">
        <v>163</v>
      </c>
      <c r="B164" s="844" t="s">
        <v>137</v>
      </c>
      <c r="C164" s="864" t="s">
        <v>408</v>
      </c>
      <c r="D164" s="844" t="s">
        <v>2049</v>
      </c>
      <c r="E164" s="844" t="s">
        <v>1394</v>
      </c>
      <c r="F164" s="869" t="s">
        <v>5324</v>
      </c>
    </row>
    <row r="165" spans="1:6">
      <c r="A165" s="844">
        <v>164</v>
      </c>
      <c r="B165" s="844" t="s">
        <v>763</v>
      </c>
      <c r="C165" s="864" t="s">
        <v>2050</v>
      </c>
      <c r="D165" s="844" t="s">
        <v>1105</v>
      </c>
      <c r="E165" s="844" t="s">
        <v>4654</v>
      </c>
      <c r="F165" s="869" t="s">
        <v>5301</v>
      </c>
    </row>
    <row r="166" spans="1:6">
      <c r="A166" s="844">
        <v>165</v>
      </c>
      <c r="B166" s="844" t="s">
        <v>20</v>
      </c>
      <c r="C166" s="864" t="s">
        <v>22</v>
      </c>
      <c r="D166" s="844" t="s">
        <v>5230</v>
      </c>
      <c r="E166" s="844" t="s">
        <v>404</v>
      </c>
      <c r="F166" s="869" t="s">
        <v>5313</v>
      </c>
    </row>
    <row r="167" spans="1:6">
      <c r="A167" s="844">
        <v>166</v>
      </c>
      <c r="B167" s="844" t="s">
        <v>226</v>
      </c>
      <c r="C167" s="864" t="s">
        <v>1427</v>
      </c>
      <c r="D167" s="844" t="s">
        <v>1105</v>
      </c>
      <c r="E167" s="844" t="s">
        <v>5267</v>
      </c>
      <c r="F167" s="869" t="s">
        <v>3178</v>
      </c>
    </row>
    <row r="168" spans="1:6">
      <c r="A168" s="844">
        <v>167</v>
      </c>
      <c r="B168" s="844" t="s">
        <v>20</v>
      </c>
      <c r="C168" s="864" t="s">
        <v>834</v>
      </c>
      <c r="D168" s="844" t="s">
        <v>5231</v>
      </c>
      <c r="E168" s="844" t="s">
        <v>5268</v>
      </c>
      <c r="F168" s="869" t="s">
        <v>3178</v>
      </c>
    </row>
    <row r="169" spans="1:6">
      <c r="A169" s="844">
        <v>168</v>
      </c>
      <c r="B169" s="844" t="s">
        <v>20</v>
      </c>
      <c r="C169" s="864" t="s">
        <v>1425</v>
      </c>
      <c r="D169" s="844" t="s">
        <v>1717</v>
      </c>
      <c r="E169" s="844" t="s">
        <v>5269</v>
      </c>
      <c r="F169" s="869" t="s">
        <v>3178</v>
      </c>
    </row>
    <row r="170" spans="1:6">
      <c r="A170" s="844">
        <v>169</v>
      </c>
      <c r="B170" s="844" t="s">
        <v>28</v>
      </c>
      <c r="C170" s="864" t="s">
        <v>4726</v>
      </c>
      <c r="D170" s="844" t="s">
        <v>1545</v>
      </c>
      <c r="E170" s="844" t="s">
        <v>1979</v>
      </c>
      <c r="F170" s="865" t="s">
        <v>3195</v>
      </c>
    </row>
    <row r="171" spans="1:6">
      <c r="A171" s="844">
        <v>170</v>
      </c>
      <c r="B171" s="844" t="s">
        <v>28</v>
      </c>
      <c r="C171" s="864" t="s">
        <v>1977</v>
      </c>
      <c r="D171" s="844" t="s">
        <v>1978</v>
      </c>
      <c r="E171" s="844" t="s">
        <v>1924</v>
      </c>
      <c r="F171" s="869" t="s">
        <v>5325</v>
      </c>
    </row>
    <row r="172" spans="1:6">
      <c r="A172" s="844">
        <v>171</v>
      </c>
      <c r="B172" s="844" t="s">
        <v>262</v>
      </c>
      <c r="C172" s="864" t="s">
        <v>2059</v>
      </c>
      <c r="D172" s="844" t="s">
        <v>1124</v>
      </c>
      <c r="E172" s="844" t="s">
        <v>1979</v>
      </c>
      <c r="F172" s="869" t="s">
        <v>5326</v>
      </c>
    </row>
    <row r="173" spans="1:6">
      <c r="A173" s="844">
        <v>172</v>
      </c>
      <c r="B173" s="844" t="s">
        <v>262</v>
      </c>
      <c r="C173" s="864" t="s">
        <v>1735</v>
      </c>
      <c r="D173" s="844" t="s">
        <v>4229</v>
      </c>
      <c r="E173" s="844" t="s">
        <v>1371</v>
      </c>
      <c r="F173" s="869" t="s">
        <v>5326</v>
      </c>
    </row>
    <row r="174" spans="1:6">
      <c r="A174" s="844">
        <v>173</v>
      </c>
      <c r="B174" s="844" t="s">
        <v>181</v>
      </c>
      <c r="C174" s="864" t="s">
        <v>2061</v>
      </c>
      <c r="D174" s="844" t="s">
        <v>1102</v>
      </c>
      <c r="E174" s="844" t="s">
        <v>1924</v>
      </c>
      <c r="F174" s="869" t="s">
        <v>3175</v>
      </c>
    </row>
    <row r="175" spans="1:6">
      <c r="A175" s="844">
        <v>174</v>
      </c>
      <c r="B175" s="844" t="s">
        <v>171</v>
      </c>
      <c r="C175" s="864" t="s">
        <v>2062</v>
      </c>
      <c r="D175" s="844" t="s">
        <v>1430</v>
      </c>
      <c r="E175" s="844" t="s">
        <v>2040</v>
      </c>
      <c r="F175" s="869" t="s">
        <v>5321</v>
      </c>
    </row>
    <row r="176" spans="1:6">
      <c r="A176" s="844">
        <v>175</v>
      </c>
      <c r="B176" s="844" t="s">
        <v>30</v>
      </c>
      <c r="C176" s="864" t="s">
        <v>141</v>
      </c>
      <c r="D176" s="844" t="s">
        <v>2063</v>
      </c>
      <c r="E176" s="844" t="s">
        <v>404</v>
      </c>
      <c r="F176" s="869" t="s">
        <v>5327</v>
      </c>
    </row>
    <row r="177" spans="1:6">
      <c r="A177" s="844">
        <v>176</v>
      </c>
      <c r="B177" s="844" t="s">
        <v>196</v>
      </c>
      <c r="C177" s="864" t="s">
        <v>5158</v>
      </c>
      <c r="D177" s="844" t="s">
        <v>5232</v>
      </c>
      <c r="E177" s="844" t="s">
        <v>3056</v>
      </c>
      <c r="F177" s="869" t="s">
        <v>5180</v>
      </c>
    </row>
    <row r="178" spans="1:6">
      <c r="A178" s="844">
        <v>177</v>
      </c>
      <c r="B178" s="844" t="s">
        <v>28</v>
      </c>
      <c r="C178" s="864" t="s">
        <v>2064</v>
      </c>
      <c r="D178" s="844" t="s">
        <v>1098</v>
      </c>
      <c r="E178" s="844" t="s">
        <v>404</v>
      </c>
      <c r="F178" s="869" t="s">
        <v>3178</v>
      </c>
    </row>
    <row r="179" spans="1:6">
      <c r="A179" s="844">
        <v>178</v>
      </c>
      <c r="B179" s="844" t="s">
        <v>1952</v>
      </c>
      <c r="C179" s="864" t="s">
        <v>1999</v>
      </c>
      <c r="D179" s="844" t="s">
        <v>2021</v>
      </c>
      <c r="E179" s="844" t="s">
        <v>5270</v>
      </c>
      <c r="F179" s="869" t="s">
        <v>5324</v>
      </c>
    </row>
    <row r="180" spans="1:6">
      <c r="A180" s="844">
        <v>179</v>
      </c>
      <c r="B180" s="844" t="s">
        <v>763</v>
      </c>
      <c r="C180" s="864" t="s">
        <v>5055</v>
      </c>
      <c r="D180" s="863" t="s">
        <v>5056</v>
      </c>
      <c r="E180" s="844" t="s">
        <v>3056</v>
      </c>
      <c r="F180" s="869" t="s">
        <v>5328</v>
      </c>
    </row>
    <row r="181" spans="1:6">
      <c r="A181" s="844">
        <v>180</v>
      </c>
      <c r="B181" s="844" t="s">
        <v>1944</v>
      </c>
      <c r="C181" s="864" t="s">
        <v>2066</v>
      </c>
      <c r="D181" s="863" t="s">
        <v>2015</v>
      </c>
      <c r="E181" s="844" t="s">
        <v>404</v>
      </c>
      <c r="F181" s="869" t="s">
        <v>5329</v>
      </c>
    </row>
    <row r="182" spans="1:6">
      <c r="A182" s="844">
        <v>181</v>
      </c>
      <c r="B182" s="844" t="s">
        <v>153</v>
      </c>
      <c r="C182" s="864" t="s">
        <v>154</v>
      </c>
      <c r="D182" s="863" t="s">
        <v>1156</v>
      </c>
      <c r="E182" s="844" t="s">
        <v>404</v>
      </c>
      <c r="F182" s="869" t="s">
        <v>5329</v>
      </c>
    </row>
    <row r="183" spans="1:6">
      <c r="A183" s="844">
        <v>182</v>
      </c>
      <c r="B183" s="844" t="s">
        <v>28</v>
      </c>
      <c r="C183" s="864" t="s">
        <v>1983</v>
      </c>
      <c r="D183" s="863" t="s">
        <v>5233</v>
      </c>
      <c r="E183" s="844" t="s">
        <v>404</v>
      </c>
      <c r="F183" s="869" t="s">
        <v>5329</v>
      </c>
    </row>
    <row r="184" spans="1:6">
      <c r="A184" s="844">
        <v>183</v>
      </c>
      <c r="B184" s="844" t="s">
        <v>20</v>
      </c>
      <c r="C184" s="864" t="s">
        <v>5225</v>
      </c>
      <c r="D184" s="863" t="s">
        <v>2034</v>
      </c>
      <c r="E184" s="844" t="s">
        <v>404</v>
      </c>
      <c r="F184" s="869" t="s">
        <v>5329</v>
      </c>
    </row>
    <row r="185" spans="1:6">
      <c r="A185" s="844">
        <v>184</v>
      </c>
      <c r="B185" s="844" t="s">
        <v>28</v>
      </c>
      <c r="C185" s="864" t="s">
        <v>2067</v>
      </c>
      <c r="D185" s="863" t="s">
        <v>2606</v>
      </c>
      <c r="E185" s="844" t="s">
        <v>1924</v>
      </c>
      <c r="F185" s="869" t="s">
        <v>5330</v>
      </c>
    </row>
    <row r="186" spans="1:6">
      <c r="A186" s="844">
        <v>185</v>
      </c>
      <c r="B186" s="844" t="s">
        <v>20</v>
      </c>
      <c r="C186" s="864" t="s">
        <v>1992</v>
      </c>
      <c r="D186" s="863" t="s">
        <v>5224</v>
      </c>
      <c r="E186" s="844" t="s">
        <v>404</v>
      </c>
      <c r="F186" s="869" t="s">
        <v>5324</v>
      </c>
    </row>
    <row r="187" spans="1:6">
      <c r="A187" s="844">
        <v>186</v>
      </c>
      <c r="B187" s="844" t="s">
        <v>196</v>
      </c>
      <c r="C187" s="864" t="s">
        <v>341</v>
      </c>
      <c r="D187" s="863" t="s">
        <v>786</v>
      </c>
      <c r="E187" s="844" t="s">
        <v>404</v>
      </c>
      <c r="F187" s="869" t="s">
        <v>5329</v>
      </c>
    </row>
    <row r="188" spans="1:6">
      <c r="A188" s="844">
        <v>187</v>
      </c>
      <c r="B188" s="844" t="s">
        <v>262</v>
      </c>
      <c r="C188" s="864" t="s">
        <v>1735</v>
      </c>
      <c r="D188" s="863" t="s">
        <v>4229</v>
      </c>
      <c r="E188" s="844" t="s">
        <v>5271</v>
      </c>
      <c r="F188" s="869" t="s">
        <v>5326</v>
      </c>
    </row>
    <row r="189" spans="1:6">
      <c r="A189" s="844">
        <v>188</v>
      </c>
      <c r="B189" s="844" t="s">
        <v>262</v>
      </c>
      <c r="C189" s="864" t="s">
        <v>2081</v>
      </c>
      <c r="D189" s="863" t="s">
        <v>3754</v>
      </c>
      <c r="E189" s="844" t="s">
        <v>1371</v>
      </c>
      <c r="F189" s="869" t="s">
        <v>5326</v>
      </c>
    </row>
    <row r="190" spans="1:6">
      <c r="A190" s="844">
        <v>189</v>
      </c>
      <c r="B190" s="844" t="s">
        <v>1468</v>
      </c>
      <c r="C190" s="864" t="s">
        <v>2082</v>
      </c>
      <c r="D190" s="863" t="s">
        <v>2003</v>
      </c>
      <c r="E190" s="844" t="s">
        <v>1851</v>
      </c>
      <c r="F190" s="869" t="s">
        <v>3175</v>
      </c>
    </row>
    <row r="191" spans="1:6">
      <c r="A191" s="844">
        <v>190</v>
      </c>
      <c r="B191" s="844" t="s">
        <v>226</v>
      </c>
      <c r="C191" s="864" t="s">
        <v>1427</v>
      </c>
      <c r="D191" s="863" t="s">
        <v>1105</v>
      </c>
      <c r="E191" s="844" t="s">
        <v>1924</v>
      </c>
      <c r="F191" s="869" t="s">
        <v>5331</v>
      </c>
    </row>
    <row r="192" spans="1:6">
      <c r="A192" s="844">
        <v>191</v>
      </c>
      <c r="B192" s="844" t="s">
        <v>1536</v>
      </c>
      <c r="C192" s="864" t="s">
        <v>1692</v>
      </c>
      <c r="D192" s="863" t="s">
        <v>1725</v>
      </c>
      <c r="E192" s="844" t="s">
        <v>1924</v>
      </c>
      <c r="F192" s="869" t="s">
        <v>5301</v>
      </c>
    </row>
    <row r="193" spans="1:6">
      <c r="A193" s="844">
        <v>192</v>
      </c>
      <c r="B193" s="844" t="s">
        <v>137</v>
      </c>
      <c r="C193" s="864" t="s">
        <v>2529</v>
      </c>
      <c r="D193" s="863" t="s">
        <v>5234</v>
      </c>
      <c r="E193" s="844" t="s">
        <v>1924</v>
      </c>
      <c r="F193" s="869" t="s">
        <v>5332</v>
      </c>
    </row>
    <row r="194" spans="1:6">
      <c r="A194" s="844">
        <v>193</v>
      </c>
      <c r="B194" s="844" t="s">
        <v>173</v>
      </c>
      <c r="C194" s="864" t="s">
        <v>1407</v>
      </c>
      <c r="D194" s="863" t="s">
        <v>1408</v>
      </c>
      <c r="E194" s="844" t="s">
        <v>5272</v>
      </c>
      <c r="F194" s="869" t="s">
        <v>5332</v>
      </c>
    </row>
    <row r="195" spans="1:6">
      <c r="A195" s="844">
        <v>194</v>
      </c>
      <c r="B195" s="844" t="s">
        <v>226</v>
      </c>
      <c r="C195" s="864" t="s">
        <v>2009</v>
      </c>
      <c r="D195" s="863" t="s">
        <v>782</v>
      </c>
      <c r="E195" s="844" t="s">
        <v>1924</v>
      </c>
      <c r="F195" s="869" t="s">
        <v>5332</v>
      </c>
    </row>
    <row r="196" spans="1:6">
      <c r="A196" s="844">
        <v>195</v>
      </c>
      <c r="B196" s="844" t="s">
        <v>137</v>
      </c>
      <c r="C196" s="864" t="s">
        <v>2588</v>
      </c>
      <c r="D196" s="863" t="s">
        <v>2589</v>
      </c>
      <c r="E196" s="844" t="s">
        <v>5273</v>
      </c>
      <c r="F196" s="869" t="s">
        <v>5331</v>
      </c>
    </row>
    <row r="197" spans="1:6">
      <c r="A197" s="844">
        <v>196</v>
      </c>
      <c r="B197" s="863" t="s">
        <v>2736</v>
      </c>
      <c r="C197" s="864" t="s">
        <v>2737</v>
      </c>
      <c r="D197" s="844" t="s">
        <v>4257</v>
      </c>
      <c r="E197" s="844" t="s">
        <v>2592</v>
      </c>
      <c r="F197" s="865" t="s">
        <v>3195</v>
      </c>
    </row>
    <row r="198" spans="1:6">
      <c r="A198" s="844">
        <v>197</v>
      </c>
      <c r="B198" s="863" t="s">
        <v>311</v>
      </c>
      <c r="C198" s="863" t="s">
        <v>311</v>
      </c>
      <c r="D198" s="863"/>
      <c r="E198" s="844" t="s">
        <v>2592</v>
      </c>
      <c r="F198" s="869" t="s">
        <v>5333</v>
      </c>
    </row>
    <row r="199" spans="1:6">
      <c r="A199" s="844">
        <v>198</v>
      </c>
      <c r="B199" s="844" t="s">
        <v>137</v>
      </c>
      <c r="C199" s="864" t="s">
        <v>2421</v>
      </c>
      <c r="D199" s="863"/>
      <c r="E199" s="844" t="s">
        <v>2593</v>
      </c>
      <c r="F199" s="869" t="s">
        <v>5312</v>
      </c>
    </row>
    <row r="200" spans="1:6">
      <c r="A200" s="844">
        <v>199</v>
      </c>
      <c r="B200" s="844" t="s">
        <v>249</v>
      </c>
      <c r="C200" s="864" t="s">
        <v>2422</v>
      </c>
      <c r="D200" s="863"/>
      <c r="E200" s="844" t="s">
        <v>404</v>
      </c>
      <c r="F200" s="869" t="s">
        <v>5325</v>
      </c>
    </row>
    <row r="201" spans="1:6">
      <c r="A201" s="844">
        <v>200</v>
      </c>
      <c r="B201" s="844" t="s">
        <v>137</v>
      </c>
      <c r="C201" s="864" t="s">
        <v>2594</v>
      </c>
      <c r="D201" s="863"/>
      <c r="E201" s="844" t="s">
        <v>2466</v>
      </c>
      <c r="F201" s="869" t="s">
        <v>5324</v>
      </c>
    </row>
    <row r="202" spans="1:6">
      <c r="A202" s="844">
        <v>201</v>
      </c>
      <c r="B202" s="844" t="s">
        <v>249</v>
      </c>
      <c r="C202" s="864" t="s">
        <v>2422</v>
      </c>
      <c r="D202" s="863"/>
      <c r="E202" s="844" t="s">
        <v>404</v>
      </c>
      <c r="F202" s="869" t="s">
        <v>5319</v>
      </c>
    </row>
    <row r="203" spans="1:6">
      <c r="A203" s="844">
        <v>202</v>
      </c>
      <c r="B203" s="844" t="s">
        <v>171</v>
      </c>
      <c r="C203" s="864" t="s">
        <v>2062</v>
      </c>
      <c r="D203" s="863" t="s">
        <v>1430</v>
      </c>
      <c r="E203" s="844" t="s">
        <v>1924</v>
      </c>
      <c r="F203" s="869" t="s">
        <v>5334</v>
      </c>
    </row>
    <row r="204" spans="1:6">
      <c r="A204" s="844">
        <v>203</v>
      </c>
      <c r="B204" s="844" t="s">
        <v>1825</v>
      </c>
      <c r="C204" s="864" t="s">
        <v>1738</v>
      </c>
      <c r="D204" s="863" t="s">
        <v>1739</v>
      </c>
      <c r="E204" s="844" t="s">
        <v>1924</v>
      </c>
      <c r="F204" s="869" t="s">
        <v>3169</v>
      </c>
    </row>
    <row r="205" spans="1:6">
      <c r="A205" s="844">
        <v>204</v>
      </c>
      <c r="B205" s="844" t="s">
        <v>128</v>
      </c>
      <c r="C205" s="864" t="s">
        <v>805</v>
      </c>
      <c r="D205" s="863" t="s">
        <v>786</v>
      </c>
      <c r="E205" s="844" t="s">
        <v>1924</v>
      </c>
      <c r="F205" s="869" t="s">
        <v>5334</v>
      </c>
    </row>
    <row r="206" spans="1:6">
      <c r="A206" s="844">
        <v>205</v>
      </c>
      <c r="B206" s="844" t="s">
        <v>28</v>
      </c>
      <c r="C206" s="864" t="s">
        <v>4732</v>
      </c>
      <c r="D206" s="863" t="s">
        <v>2598</v>
      </c>
      <c r="E206" s="844" t="s">
        <v>404</v>
      </c>
      <c r="F206" s="869" t="s">
        <v>3175</v>
      </c>
    </row>
    <row r="207" spans="1:6">
      <c r="A207" s="844">
        <v>206</v>
      </c>
      <c r="B207" s="844" t="s">
        <v>226</v>
      </c>
      <c r="C207" s="864" t="s">
        <v>1427</v>
      </c>
      <c r="D207" s="863" t="s">
        <v>1105</v>
      </c>
      <c r="E207" s="844" t="s">
        <v>404</v>
      </c>
      <c r="F207" s="869" t="s">
        <v>5329</v>
      </c>
    </row>
    <row r="208" spans="1:6">
      <c r="A208" s="844">
        <v>207</v>
      </c>
      <c r="B208" s="844" t="s">
        <v>173</v>
      </c>
      <c r="C208" s="864" t="s">
        <v>2599</v>
      </c>
      <c r="D208" s="863" t="s">
        <v>5235</v>
      </c>
      <c r="E208" s="844" t="s">
        <v>5273</v>
      </c>
      <c r="F208" s="869" t="s">
        <v>5335</v>
      </c>
    </row>
    <row r="209" spans="1:6">
      <c r="A209" s="844">
        <v>208</v>
      </c>
      <c r="B209" s="844" t="s">
        <v>249</v>
      </c>
      <c r="C209" s="864" t="s">
        <v>1886</v>
      </c>
      <c r="D209" s="844" t="s">
        <v>5236</v>
      </c>
      <c r="E209" s="844" t="s">
        <v>5274</v>
      </c>
      <c r="F209" s="869" t="s">
        <v>5023</v>
      </c>
    </row>
    <row r="210" spans="1:6">
      <c r="A210" s="844">
        <v>209</v>
      </c>
      <c r="B210" s="844" t="s">
        <v>20</v>
      </c>
      <c r="C210" s="864" t="s">
        <v>1425</v>
      </c>
      <c r="D210" s="844" t="s">
        <v>2055</v>
      </c>
      <c r="E210" s="844" t="s">
        <v>5275</v>
      </c>
      <c r="F210" s="869" t="s">
        <v>5023</v>
      </c>
    </row>
    <row r="211" spans="1:6">
      <c r="A211" s="844">
        <v>210</v>
      </c>
      <c r="B211" s="844" t="s">
        <v>20</v>
      </c>
      <c r="C211" s="864" t="s">
        <v>1896</v>
      </c>
      <c r="D211" s="844" t="s">
        <v>5237</v>
      </c>
      <c r="E211" s="844" t="s">
        <v>5276</v>
      </c>
      <c r="F211" s="869" t="s">
        <v>5336</v>
      </c>
    </row>
    <row r="212" spans="1:6">
      <c r="A212" s="844">
        <v>211</v>
      </c>
      <c r="B212" s="844" t="s">
        <v>28</v>
      </c>
      <c r="C212" s="864" t="s">
        <v>2067</v>
      </c>
      <c r="D212" s="844" t="s">
        <v>2606</v>
      </c>
      <c r="E212" s="844" t="s">
        <v>1924</v>
      </c>
      <c r="F212" s="869" t="s">
        <v>5317</v>
      </c>
    </row>
    <row r="213" spans="1:6">
      <c r="A213" s="844">
        <v>212</v>
      </c>
      <c r="B213" s="844" t="s">
        <v>1421</v>
      </c>
      <c r="C213" s="864" t="s">
        <v>1422</v>
      </c>
      <c r="D213" s="844" t="s">
        <v>2607</v>
      </c>
      <c r="E213" s="844" t="s">
        <v>3200</v>
      </c>
      <c r="F213" s="869" t="s">
        <v>5331</v>
      </c>
    </row>
    <row r="214" spans="1:6">
      <c r="A214" s="844">
        <v>213</v>
      </c>
      <c r="B214" s="844" t="s">
        <v>6</v>
      </c>
      <c r="C214" s="864" t="s">
        <v>2608</v>
      </c>
      <c r="D214" s="844" t="s">
        <v>3105</v>
      </c>
      <c r="E214" s="844" t="s">
        <v>1394</v>
      </c>
      <c r="F214" s="869" t="s">
        <v>5335</v>
      </c>
    </row>
    <row r="215" spans="1:6">
      <c r="A215" s="844">
        <v>214</v>
      </c>
      <c r="B215" s="844" t="s">
        <v>226</v>
      </c>
      <c r="C215" s="864" t="s">
        <v>2009</v>
      </c>
      <c r="D215" s="844" t="s">
        <v>782</v>
      </c>
      <c r="E215" s="844" t="s">
        <v>1371</v>
      </c>
      <c r="F215" s="869" t="s">
        <v>5337</v>
      </c>
    </row>
    <row r="216" spans="1:6">
      <c r="A216" s="844">
        <v>215</v>
      </c>
      <c r="B216" s="844" t="s">
        <v>24</v>
      </c>
      <c r="C216" s="864" t="s">
        <v>2860</v>
      </c>
      <c r="D216" s="844" t="s">
        <v>1379</v>
      </c>
      <c r="E216" s="844" t="s">
        <v>3056</v>
      </c>
      <c r="F216" s="869" t="s">
        <v>5320</v>
      </c>
    </row>
    <row r="217" spans="1:6">
      <c r="A217" s="844">
        <v>216</v>
      </c>
      <c r="B217" s="844" t="s">
        <v>252</v>
      </c>
      <c r="C217" s="864" t="s">
        <v>1161</v>
      </c>
      <c r="D217" s="844" t="s">
        <v>1162</v>
      </c>
      <c r="E217" s="844" t="s">
        <v>1924</v>
      </c>
      <c r="F217" s="869" t="s">
        <v>5338</v>
      </c>
    </row>
    <row r="218" spans="1:6">
      <c r="A218" s="844">
        <v>217</v>
      </c>
      <c r="B218" s="844" t="s">
        <v>171</v>
      </c>
      <c r="C218" s="864" t="s">
        <v>783</v>
      </c>
      <c r="D218" s="844" t="s">
        <v>784</v>
      </c>
      <c r="E218" s="844" t="s">
        <v>1924</v>
      </c>
      <c r="F218" s="869" t="s">
        <v>5339</v>
      </c>
    </row>
    <row r="219" spans="1:6">
      <c r="A219" s="844">
        <v>218</v>
      </c>
      <c r="B219" s="844" t="s">
        <v>171</v>
      </c>
      <c r="C219" s="864" t="s">
        <v>2746</v>
      </c>
      <c r="D219" s="863" t="s">
        <v>1042</v>
      </c>
      <c r="E219" s="844" t="s">
        <v>5277</v>
      </c>
      <c r="F219" s="869" t="s">
        <v>5340</v>
      </c>
    </row>
    <row r="220" spans="1:6">
      <c r="A220" s="844">
        <v>219</v>
      </c>
      <c r="B220" s="844" t="s">
        <v>122</v>
      </c>
      <c r="C220" s="864" t="s">
        <v>1329</v>
      </c>
      <c r="D220" s="844" t="s">
        <v>5238</v>
      </c>
      <c r="E220" s="844" t="s">
        <v>4337</v>
      </c>
      <c r="F220" s="869" t="s">
        <v>5341</v>
      </c>
    </row>
    <row r="221" spans="1:6">
      <c r="A221" s="844">
        <v>220</v>
      </c>
      <c r="B221" s="844" t="s">
        <v>171</v>
      </c>
      <c r="C221" s="864" t="s">
        <v>1429</v>
      </c>
      <c r="D221" s="844" t="s">
        <v>1430</v>
      </c>
      <c r="E221" s="844" t="s">
        <v>5278</v>
      </c>
      <c r="F221" s="869" t="s">
        <v>5338</v>
      </c>
    </row>
    <row r="222" spans="1:6">
      <c r="A222" s="844">
        <v>221</v>
      </c>
      <c r="B222" s="844" t="s">
        <v>252</v>
      </c>
      <c r="C222" s="864" t="s">
        <v>5226</v>
      </c>
      <c r="D222" s="844" t="s">
        <v>3199</v>
      </c>
      <c r="E222" s="844" t="s">
        <v>1924</v>
      </c>
      <c r="F222" s="869" t="s">
        <v>5342</v>
      </c>
    </row>
    <row r="223" spans="1:6">
      <c r="A223" s="844">
        <v>222</v>
      </c>
      <c r="B223" s="844" t="s">
        <v>28</v>
      </c>
      <c r="C223" s="864" t="s">
        <v>2100</v>
      </c>
      <c r="D223" s="863" t="s">
        <v>817</v>
      </c>
      <c r="E223" s="844" t="s">
        <v>1371</v>
      </c>
      <c r="F223" s="869" t="s">
        <v>5337</v>
      </c>
    </row>
    <row r="224" spans="1:6">
      <c r="A224" s="844">
        <v>223</v>
      </c>
      <c r="B224" s="844" t="s">
        <v>1122</v>
      </c>
      <c r="C224" s="864" t="s">
        <v>2754</v>
      </c>
      <c r="D224" s="863" t="s">
        <v>1545</v>
      </c>
      <c r="E224" s="844" t="s">
        <v>3704</v>
      </c>
      <c r="F224" s="869" t="s">
        <v>5024</v>
      </c>
    </row>
    <row r="225" spans="1:6">
      <c r="A225" s="844">
        <v>224</v>
      </c>
      <c r="B225" s="844" t="s">
        <v>28</v>
      </c>
      <c r="C225" s="864" t="s">
        <v>2926</v>
      </c>
      <c r="D225" s="863" t="s">
        <v>2891</v>
      </c>
      <c r="E225" s="844" t="s">
        <v>1924</v>
      </c>
      <c r="F225" s="869" t="s">
        <v>5343</v>
      </c>
    </row>
    <row r="226" spans="1:6">
      <c r="A226" s="844">
        <v>225</v>
      </c>
      <c r="B226" s="844" t="s">
        <v>30</v>
      </c>
      <c r="C226" s="864" t="s">
        <v>141</v>
      </c>
      <c r="D226" s="844" t="s">
        <v>4208</v>
      </c>
      <c r="E226" s="844" t="s">
        <v>1924</v>
      </c>
      <c r="F226" s="869" t="s">
        <v>5344</v>
      </c>
    </row>
    <row r="227" spans="1:6">
      <c r="A227" s="844">
        <v>226</v>
      </c>
      <c r="B227" s="844" t="s">
        <v>28</v>
      </c>
      <c r="C227" s="864" t="s">
        <v>2100</v>
      </c>
      <c r="D227" s="844" t="s">
        <v>817</v>
      </c>
      <c r="E227" s="844" t="s">
        <v>1924</v>
      </c>
      <c r="F227" s="869" t="s">
        <v>5345</v>
      </c>
    </row>
    <row r="228" spans="1:6">
      <c r="A228" s="844">
        <v>227</v>
      </c>
      <c r="B228" s="844" t="s">
        <v>838</v>
      </c>
      <c r="C228" s="866" t="s">
        <v>5210</v>
      </c>
      <c r="D228" s="844" t="s">
        <v>5211</v>
      </c>
      <c r="E228" s="844" t="s">
        <v>1924</v>
      </c>
      <c r="F228" s="865" t="s">
        <v>5345</v>
      </c>
    </row>
    <row r="229" spans="1:6">
      <c r="A229" s="844">
        <v>228</v>
      </c>
      <c r="B229" s="844" t="s">
        <v>328</v>
      </c>
      <c r="C229" s="864" t="s">
        <v>1038</v>
      </c>
      <c r="D229" s="844" t="s">
        <v>1039</v>
      </c>
      <c r="E229" s="863" t="s">
        <v>1924</v>
      </c>
      <c r="F229" s="869" t="s">
        <v>5344</v>
      </c>
    </row>
    <row r="230" spans="1:6">
      <c r="A230" s="844">
        <v>229</v>
      </c>
      <c r="B230" s="844" t="s">
        <v>30</v>
      </c>
      <c r="C230" s="864" t="s">
        <v>5239</v>
      </c>
      <c r="D230" s="844" t="s">
        <v>2947</v>
      </c>
      <c r="E230" s="863" t="s">
        <v>1924</v>
      </c>
      <c r="F230" s="869" t="s">
        <v>5343</v>
      </c>
    </row>
    <row r="231" spans="1:6">
      <c r="A231" s="844">
        <v>230</v>
      </c>
      <c r="B231" s="844" t="s">
        <v>28</v>
      </c>
      <c r="C231" s="864" t="s">
        <v>5240</v>
      </c>
      <c r="D231" s="844" t="s">
        <v>5241</v>
      </c>
      <c r="E231" s="844" t="s">
        <v>3200</v>
      </c>
      <c r="F231" s="869" t="s">
        <v>5346</v>
      </c>
    </row>
    <row r="232" spans="1:6">
      <c r="A232" s="844">
        <v>231</v>
      </c>
      <c r="B232" s="844" t="s">
        <v>763</v>
      </c>
      <c r="C232" s="864" t="s">
        <v>2210</v>
      </c>
      <c r="D232" s="844" t="s">
        <v>1105</v>
      </c>
      <c r="E232" s="844" t="s">
        <v>1924</v>
      </c>
      <c r="F232" s="869" t="s">
        <v>5347</v>
      </c>
    </row>
    <row r="233" spans="1:6">
      <c r="A233" s="844">
        <v>232</v>
      </c>
      <c r="B233" s="844" t="s">
        <v>28</v>
      </c>
      <c r="C233" s="864" t="s">
        <v>5242</v>
      </c>
      <c r="D233" s="863" t="s">
        <v>2899</v>
      </c>
      <c r="E233" s="844" t="s">
        <v>1924</v>
      </c>
      <c r="F233" s="869" t="s">
        <v>3198</v>
      </c>
    </row>
    <row r="234" spans="1:6">
      <c r="A234" s="844">
        <v>233</v>
      </c>
      <c r="B234" s="844" t="s">
        <v>28</v>
      </c>
      <c r="C234" s="864" t="s">
        <v>3255</v>
      </c>
      <c r="D234" s="844" t="s">
        <v>3256</v>
      </c>
      <c r="E234" s="863" t="s">
        <v>3203</v>
      </c>
      <c r="F234" s="869" t="s">
        <v>3198</v>
      </c>
    </row>
    <row r="235" spans="1:6">
      <c r="A235" s="844">
        <v>234</v>
      </c>
      <c r="B235" s="844" t="s">
        <v>3270</v>
      </c>
      <c r="C235" s="864" t="s">
        <v>5243</v>
      </c>
      <c r="D235" s="844" t="s">
        <v>1124</v>
      </c>
      <c r="E235" s="844" t="s">
        <v>1979</v>
      </c>
      <c r="F235" s="869" t="s">
        <v>5348</v>
      </c>
    </row>
    <row r="236" spans="1:6">
      <c r="A236" s="844">
        <v>235</v>
      </c>
      <c r="B236" s="844" t="s">
        <v>151</v>
      </c>
      <c r="C236" s="864" t="s">
        <v>3272</v>
      </c>
      <c r="D236" s="844" t="s">
        <v>3253</v>
      </c>
      <c r="E236" s="844" t="s">
        <v>3257</v>
      </c>
      <c r="F236" s="869" t="s">
        <v>5349</v>
      </c>
    </row>
    <row r="237" spans="1:6">
      <c r="A237" s="844">
        <v>236</v>
      </c>
      <c r="B237" s="844" t="s">
        <v>249</v>
      </c>
      <c r="C237" s="864" t="s">
        <v>1359</v>
      </c>
      <c r="D237" s="844" t="s">
        <v>1360</v>
      </c>
      <c r="E237" s="844" t="s">
        <v>1979</v>
      </c>
      <c r="F237" s="869" t="s">
        <v>5350</v>
      </c>
    </row>
    <row r="238" spans="1:6">
      <c r="A238" s="844">
        <v>237</v>
      </c>
      <c r="B238" s="844" t="s">
        <v>764</v>
      </c>
      <c r="C238" s="864" t="s">
        <v>1873</v>
      </c>
      <c r="D238" s="844" t="s">
        <v>3760</v>
      </c>
      <c r="E238" s="844" t="s">
        <v>5279</v>
      </c>
      <c r="F238" s="869" t="s">
        <v>3804</v>
      </c>
    </row>
    <row r="239" spans="1:6">
      <c r="A239" s="844">
        <v>238</v>
      </c>
      <c r="B239" s="844" t="s">
        <v>28</v>
      </c>
      <c r="C239" s="864" t="s">
        <v>1890</v>
      </c>
      <c r="D239" s="844" t="s">
        <v>3060</v>
      </c>
      <c r="E239" s="844" t="s">
        <v>1371</v>
      </c>
      <c r="F239" s="869" t="s">
        <v>3805</v>
      </c>
    </row>
    <row r="240" spans="1:6">
      <c r="A240" s="844">
        <v>239</v>
      </c>
      <c r="B240" s="844" t="s">
        <v>28</v>
      </c>
      <c r="C240" s="864" t="s">
        <v>3608</v>
      </c>
      <c r="D240" s="844" t="s">
        <v>1545</v>
      </c>
      <c r="E240" s="844" t="s">
        <v>1979</v>
      </c>
      <c r="F240" s="869" t="s">
        <v>3805</v>
      </c>
    </row>
    <row r="241" spans="1:6">
      <c r="A241" s="844">
        <v>240</v>
      </c>
      <c r="B241" s="844" t="s">
        <v>763</v>
      </c>
      <c r="C241" s="864" t="s">
        <v>4857</v>
      </c>
      <c r="D241" s="844" t="s">
        <v>3807</v>
      </c>
      <c r="E241" s="844" t="s">
        <v>2475</v>
      </c>
      <c r="F241" s="869" t="s">
        <v>3808</v>
      </c>
    </row>
    <row r="242" spans="1:6">
      <c r="A242" s="844">
        <v>241</v>
      </c>
      <c r="B242" s="844" t="s">
        <v>3372</v>
      </c>
      <c r="C242" s="864" t="s">
        <v>3373</v>
      </c>
      <c r="D242" s="863"/>
      <c r="E242" s="844" t="s">
        <v>2596</v>
      </c>
      <c r="F242" s="869" t="s">
        <v>3809</v>
      </c>
    </row>
    <row r="243" spans="1:6">
      <c r="A243" s="844">
        <v>242</v>
      </c>
      <c r="B243" s="844" t="s">
        <v>143</v>
      </c>
      <c r="C243" s="864" t="s">
        <v>3299</v>
      </c>
      <c r="D243" s="844" t="s">
        <v>1091</v>
      </c>
      <c r="E243" s="844" t="s">
        <v>5280</v>
      </c>
      <c r="F243" s="869" t="s">
        <v>3805</v>
      </c>
    </row>
    <row r="244" spans="1:6">
      <c r="A244" s="844">
        <v>243</v>
      </c>
      <c r="B244" s="844" t="s">
        <v>143</v>
      </c>
      <c r="C244" s="864" t="s">
        <v>3298</v>
      </c>
      <c r="D244" s="844" t="s">
        <v>3192</v>
      </c>
      <c r="E244" s="844" t="s">
        <v>2475</v>
      </c>
      <c r="F244" s="869" t="s">
        <v>3810</v>
      </c>
    </row>
    <row r="245" spans="1:6">
      <c r="A245" s="844">
        <v>244</v>
      </c>
      <c r="B245" s="844" t="s">
        <v>143</v>
      </c>
      <c r="C245" s="864" t="s">
        <v>3811</v>
      </c>
      <c r="D245" s="844" t="s">
        <v>3174</v>
      </c>
      <c r="E245" s="844" t="s">
        <v>2475</v>
      </c>
      <c r="F245" s="869" t="s">
        <v>3810</v>
      </c>
    </row>
    <row r="246" spans="1:6">
      <c r="A246" s="844">
        <v>245</v>
      </c>
      <c r="B246" s="844" t="s">
        <v>30</v>
      </c>
      <c r="C246" s="864" t="s">
        <v>1136</v>
      </c>
      <c r="D246" s="844" t="s">
        <v>1732</v>
      </c>
      <c r="E246" s="844" t="s">
        <v>5280</v>
      </c>
      <c r="F246" s="869" t="s">
        <v>3805</v>
      </c>
    </row>
    <row r="247" spans="1:6">
      <c r="A247" s="844">
        <v>246</v>
      </c>
      <c r="B247" s="844" t="s">
        <v>226</v>
      </c>
      <c r="C247" s="864" t="s">
        <v>824</v>
      </c>
      <c r="D247" s="844" t="s">
        <v>5244</v>
      </c>
      <c r="E247" s="844" t="s">
        <v>2917</v>
      </c>
      <c r="F247" s="869" t="s">
        <v>3813</v>
      </c>
    </row>
    <row r="248" spans="1:6">
      <c r="A248" s="844">
        <v>247</v>
      </c>
      <c r="B248" s="844" t="s">
        <v>196</v>
      </c>
      <c r="C248" s="864" t="s">
        <v>3766</v>
      </c>
      <c r="D248" s="844" t="s">
        <v>5245</v>
      </c>
      <c r="E248" s="844" t="s">
        <v>2475</v>
      </c>
      <c r="F248" s="869" t="s">
        <v>3805</v>
      </c>
    </row>
    <row r="249" spans="1:6">
      <c r="A249" s="844">
        <v>248</v>
      </c>
      <c r="B249" s="844" t="s">
        <v>175</v>
      </c>
      <c r="C249" s="864" t="s">
        <v>3763</v>
      </c>
      <c r="D249" s="863"/>
      <c r="E249" s="844" t="s">
        <v>2475</v>
      </c>
      <c r="F249" s="869" t="s">
        <v>3808</v>
      </c>
    </row>
    <row r="250" spans="1:6">
      <c r="A250" s="844">
        <v>249</v>
      </c>
      <c r="B250" s="844" t="s">
        <v>3815</v>
      </c>
      <c r="C250" s="864" t="s">
        <v>3816</v>
      </c>
      <c r="D250" s="863"/>
      <c r="E250" s="844" t="s">
        <v>2475</v>
      </c>
      <c r="F250" s="869" t="s">
        <v>3817</v>
      </c>
    </row>
    <row r="251" spans="1:6">
      <c r="A251" s="844">
        <v>250</v>
      </c>
      <c r="B251" s="844" t="s">
        <v>171</v>
      </c>
      <c r="C251" s="864" t="s">
        <v>2753</v>
      </c>
      <c r="D251" s="844" t="s">
        <v>1430</v>
      </c>
      <c r="E251" s="844" t="s">
        <v>5281</v>
      </c>
      <c r="F251" s="869" t="s">
        <v>3808</v>
      </c>
    </row>
    <row r="252" spans="1:6">
      <c r="A252" s="844">
        <v>251</v>
      </c>
      <c r="B252" s="844" t="s">
        <v>171</v>
      </c>
      <c r="C252" s="864" t="s">
        <v>781</v>
      </c>
      <c r="D252" s="844" t="s">
        <v>782</v>
      </c>
      <c r="E252" s="844" t="s">
        <v>2596</v>
      </c>
      <c r="F252" s="869" t="s">
        <v>3818</v>
      </c>
    </row>
    <row r="253" spans="1:6">
      <c r="A253" s="844">
        <v>252</v>
      </c>
      <c r="B253" s="844" t="s">
        <v>171</v>
      </c>
      <c r="C253" s="864" t="s">
        <v>776</v>
      </c>
      <c r="D253" s="844" t="s">
        <v>1126</v>
      </c>
      <c r="E253" s="844" t="s">
        <v>5282</v>
      </c>
      <c r="F253" s="869" t="s">
        <v>3819</v>
      </c>
    </row>
    <row r="254" spans="1:6">
      <c r="A254" s="844">
        <v>253</v>
      </c>
      <c r="B254" s="844" t="s">
        <v>171</v>
      </c>
      <c r="C254" s="864" t="s">
        <v>776</v>
      </c>
      <c r="D254" s="844" t="s">
        <v>1126</v>
      </c>
      <c r="E254" s="844" t="s">
        <v>3771</v>
      </c>
      <c r="F254" s="869" t="s">
        <v>3820</v>
      </c>
    </row>
    <row r="255" spans="1:6">
      <c r="A255" s="844">
        <v>254</v>
      </c>
      <c r="B255" s="844" t="s">
        <v>30</v>
      </c>
      <c r="C255" s="864" t="s">
        <v>4546</v>
      </c>
      <c r="D255" s="844" t="s">
        <v>4547</v>
      </c>
      <c r="E255" s="844" t="s">
        <v>1979</v>
      </c>
      <c r="F255" s="869" t="s">
        <v>3813</v>
      </c>
    </row>
    <row r="256" spans="1:6">
      <c r="A256" s="844">
        <v>255</v>
      </c>
      <c r="B256" s="844" t="s">
        <v>28</v>
      </c>
      <c r="C256" s="864" t="s">
        <v>1977</v>
      </c>
      <c r="D256" s="844" t="s">
        <v>1978</v>
      </c>
      <c r="E256" s="844" t="s">
        <v>1851</v>
      </c>
      <c r="F256" s="869" t="s">
        <v>3821</v>
      </c>
    </row>
    <row r="257" spans="1:6">
      <c r="A257" s="844">
        <v>256</v>
      </c>
      <c r="B257" s="844" t="s">
        <v>2736</v>
      </c>
      <c r="C257" s="864" t="s">
        <v>2737</v>
      </c>
      <c r="D257" s="844" t="s">
        <v>4257</v>
      </c>
      <c r="E257" s="844" t="s">
        <v>2917</v>
      </c>
      <c r="F257" s="869" t="s">
        <v>3823</v>
      </c>
    </row>
    <row r="258" spans="1:6">
      <c r="A258" s="844">
        <v>257</v>
      </c>
      <c r="B258" s="844" t="s">
        <v>1145</v>
      </c>
      <c r="C258" s="864" t="s">
        <v>3423</v>
      </c>
      <c r="D258" s="844" t="s">
        <v>782</v>
      </c>
      <c r="E258" s="844" t="s">
        <v>2917</v>
      </c>
      <c r="F258" s="869" t="s">
        <v>3819</v>
      </c>
    </row>
    <row r="259" spans="1:6">
      <c r="A259" s="844">
        <v>258</v>
      </c>
      <c r="B259" s="844" t="s">
        <v>143</v>
      </c>
      <c r="C259" s="864" t="s">
        <v>305</v>
      </c>
      <c r="D259" s="844" t="s">
        <v>3705</v>
      </c>
      <c r="E259" s="844" t="s">
        <v>3056</v>
      </c>
      <c r="F259" s="869" t="s">
        <v>4200</v>
      </c>
    </row>
    <row r="260" spans="1:6">
      <c r="A260" s="844">
        <v>259</v>
      </c>
      <c r="B260" s="844" t="s">
        <v>143</v>
      </c>
      <c r="C260" s="864" t="s">
        <v>2771</v>
      </c>
      <c r="D260" s="844" t="s">
        <v>999</v>
      </c>
      <c r="E260" s="844" t="s">
        <v>1371</v>
      </c>
      <c r="F260" s="869" t="s">
        <v>3810</v>
      </c>
    </row>
    <row r="261" spans="1:6">
      <c r="A261" s="844">
        <v>260</v>
      </c>
      <c r="B261" s="844" t="s">
        <v>442</v>
      </c>
      <c r="C261" s="864" t="s">
        <v>4201</v>
      </c>
      <c r="D261" s="844" t="s">
        <v>4202</v>
      </c>
      <c r="E261" s="844" t="s">
        <v>4327</v>
      </c>
      <c r="F261" s="869" t="s">
        <v>4203</v>
      </c>
    </row>
    <row r="262" spans="1:6">
      <c r="A262" s="844">
        <v>261</v>
      </c>
      <c r="B262" s="844" t="s">
        <v>11</v>
      </c>
      <c r="C262" s="864" t="s">
        <v>2215</v>
      </c>
      <c r="D262" s="844" t="s">
        <v>4204</v>
      </c>
      <c r="E262" s="844" t="s">
        <v>3056</v>
      </c>
      <c r="F262" s="869" t="s">
        <v>4205</v>
      </c>
    </row>
    <row r="263" spans="1:6">
      <c r="A263" s="844">
        <v>262</v>
      </c>
      <c r="B263" s="844" t="s">
        <v>143</v>
      </c>
      <c r="C263" s="864" t="s">
        <v>3791</v>
      </c>
      <c r="D263" s="844" t="s">
        <v>3792</v>
      </c>
      <c r="E263" s="844" t="s">
        <v>1928</v>
      </c>
      <c r="F263" s="869" t="s">
        <v>4206</v>
      </c>
    </row>
    <row r="264" spans="1:6">
      <c r="A264" s="844">
        <v>263</v>
      </c>
      <c r="B264" s="844" t="s">
        <v>114</v>
      </c>
      <c r="C264" s="864" t="s">
        <v>409</v>
      </c>
      <c r="D264" s="844" t="s">
        <v>797</v>
      </c>
      <c r="E264" s="844" t="s">
        <v>3056</v>
      </c>
      <c r="F264" s="869" t="s">
        <v>4207</v>
      </c>
    </row>
    <row r="265" spans="1:6">
      <c r="A265" s="844">
        <v>264</v>
      </c>
      <c r="B265" s="844" t="s">
        <v>28</v>
      </c>
      <c r="C265" s="864" t="s">
        <v>2820</v>
      </c>
      <c r="D265" s="844" t="s">
        <v>2928</v>
      </c>
      <c r="E265" s="844" t="s">
        <v>3771</v>
      </c>
      <c r="F265" s="869" t="s">
        <v>3805</v>
      </c>
    </row>
    <row r="266" spans="1:6">
      <c r="A266" s="844">
        <v>265</v>
      </c>
      <c r="B266" s="844" t="s">
        <v>30</v>
      </c>
      <c r="C266" s="864" t="s">
        <v>2507</v>
      </c>
      <c r="D266" s="844" t="s">
        <v>4208</v>
      </c>
      <c r="E266" s="844" t="s">
        <v>1924</v>
      </c>
      <c r="F266" s="869" t="s">
        <v>4209</v>
      </c>
    </row>
    <row r="267" spans="1:6">
      <c r="A267" s="844">
        <v>266</v>
      </c>
      <c r="B267" s="844" t="s">
        <v>143</v>
      </c>
      <c r="C267" s="864" t="s">
        <v>5246</v>
      </c>
      <c r="D267" s="844" t="s">
        <v>5247</v>
      </c>
      <c r="E267" s="844" t="s">
        <v>1928</v>
      </c>
      <c r="F267" s="869" t="s">
        <v>4211</v>
      </c>
    </row>
    <row r="268" spans="1:6">
      <c r="A268" s="844">
        <v>267</v>
      </c>
      <c r="B268" s="844" t="s">
        <v>143</v>
      </c>
      <c r="C268" s="864" t="s">
        <v>3176</v>
      </c>
      <c r="D268" s="863" t="s">
        <v>4212</v>
      </c>
      <c r="E268" s="844" t="s">
        <v>1371</v>
      </c>
      <c r="F268" s="869" t="s">
        <v>4213</v>
      </c>
    </row>
    <row r="269" spans="1:6">
      <c r="A269" s="844">
        <v>268</v>
      </c>
      <c r="B269" s="844" t="s">
        <v>30</v>
      </c>
      <c r="C269" s="863" t="s">
        <v>311</v>
      </c>
      <c r="D269" s="863"/>
      <c r="E269" s="844" t="s">
        <v>5283</v>
      </c>
      <c r="F269" s="869" t="s">
        <v>5014</v>
      </c>
    </row>
    <row r="270" spans="1:6">
      <c r="A270" s="844">
        <v>269</v>
      </c>
      <c r="B270" s="844" t="s">
        <v>28</v>
      </c>
      <c r="C270" s="864" t="s">
        <v>4726</v>
      </c>
      <c r="D270" s="844" t="s">
        <v>1545</v>
      </c>
      <c r="E270" s="844" t="s">
        <v>3056</v>
      </c>
      <c r="F270" s="869" t="s">
        <v>5015</v>
      </c>
    </row>
    <row r="271" spans="1:6">
      <c r="A271" s="844">
        <v>270</v>
      </c>
      <c r="B271" s="844" t="s">
        <v>4073</v>
      </c>
      <c r="C271" s="864" t="s">
        <v>5003</v>
      </c>
      <c r="D271" s="844" t="s">
        <v>5009</v>
      </c>
      <c r="E271" s="844" t="s">
        <v>5284</v>
      </c>
      <c r="F271" s="869" t="s">
        <v>5016</v>
      </c>
    </row>
    <row r="272" spans="1:6">
      <c r="A272" s="844">
        <v>271</v>
      </c>
      <c r="B272" s="844" t="s">
        <v>20</v>
      </c>
      <c r="C272" s="864" t="s">
        <v>5248</v>
      </c>
      <c r="D272" s="844" t="s">
        <v>5249</v>
      </c>
      <c r="E272" s="844" t="s">
        <v>3056</v>
      </c>
      <c r="F272" s="869" t="s">
        <v>5017</v>
      </c>
    </row>
    <row r="273" spans="1:6">
      <c r="A273" s="844">
        <v>272</v>
      </c>
      <c r="B273" s="844" t="s">
        <v>175</v>
      </c>
      <c r="C273" s="864" t="s">
        <v>4572</v>
      </c>
      <c r="D273" s="863"/>
      <c r="E273" s="844" t="s">
        <v>3771</v>
      </c>
      <c r="F273" s="869" t="s">
        <v>5018</v>
      </c>
    </row>
    <row r="274" spans="1:6">
      <c r="A274" s="844">
        <v>273</v>
      </c>
      <c r="B274" s="844" t="s">
        <v>28</v>
      </c>
      <c r="C274" s="864" t="s">
        <v>2983</v>
      </c>
      <c r="D274" s="819" t="s">
        <v>2984</v>
      </c>
      <c r="E274" s="844" t="s">
        <v>1371</v>
      </c>
      <c r="F274" s="869" t="s">
        <v>5016</v>
      </c>
    </row>
    <row r="275" spans="1:6">
      <c r="A275" s="844">
        <v>274</v>
      </c>
      <c r="B275" s="844" t="s">
        <v>764</v>
      </c>
      <c r="C275" s="864" t="s">
        <v>1873</v>
      </c>
      <c r="D275" s="819" t="s">
        <v>3760</v>
      </c>
      <c r="E275" s="844" t="s">
        <v>1924</v>
      </c>
      <c r="F275" s="869" t="s">
        <v>5019</v>
      </c>
    </row>
    <row r="276" spans="1:6">
      <c r="A276" s="844">
        <v>275</v>
      </c>
      <c r="B276" s="844" t="s">
        <v>1946</v>
      </c>
      <c r="C276" s="864" t="s">
        <v>4709</v>
      </c>
      <c r="D276" s="844" t="s">
        <v>5250</v>
      </c>
      <c r="E276" s="844" t="s">
        <v>3771</v>
      </c>
      <c r="F276" s="869" t="s">
        <v>5018</v>
      </c>
    </row>
    <row r="277" spans="1:6">
      <c r="A277" s="844">
        <v>276</v>
      </c>
      <c r="B277" s="844" t="s">
        <v>5004</v>
      </c>
      <c r="C277" s="864" t="s">
        <v>5005</v>
      </c>
      <c r="D277" s="844" t="s">
        <v>1124</v>
      </c>
      <c r="E277" s="844" t="s">
        <v>5285</v>
      </c>
      <c r="F277" s="869" t="s">
        <v>5020</v>
      </c>
    </row>
    <row r="278" spans="1:6">
      <c r="A278" s="844">
        <v>277</v>
      </c>
      <c r="B278" s="844" t="s">
        <v>4263</v>
      </c>
      <c r="C278" s="863" t="s">
        <v>311</v>
      </c>
      <c r="D278" s="863"/>
      <c r="E278" s="844" t="s">
        <v>4534</v>
      </c>
      <c r="F278" s="869" t="s">
        <v>5021</v>
      </c>
    </row>
    <row r="279" spans="1:6">
      <c r="A279" s="844">
        <v>278</v>
      </c>
      <c r="B279" s="844" t="s">
        <v>764</v>
      </c>
      <c r="C279" s="864" t="s">
        <v>5251</v>
      </c>
      <c r="D279" s="844" t="s">
        <v>5011</v>
      </c>
      <c r="E279" s="844" t="s">
        <v>4643</v>
      </c>
      <c r="F279" s="869" t="s">
        <v>5022</v>
      </c>
    </row>
    <row r="280" spans="1:6">
      <c r="A280" s="844">
        <v>279</v>
      </c>
      <c r="B280" s="844" t="s">
        <v>1029</v>
      </c>
      <c r="C280" s="864" t="s">
        <v>5007</v>
      </c>
      <c r="D280" s="844" t="s">
        <v>1098</v>
      </c>
      <c r="E280" s="844" t="s">
        <v>1371</v>
      </c>
      <c r="F280" s="869" t="s">
        <v>5023</v>
      </c>
    </row>
    <row r="281" spans="1:6">
      <c r="A281" s="844">
        <v>280</v>
      </c>
      <c r="B281" s="844" t="s">
        <v>1941</v>
      </c>
      <c r="C281" s="864" t="s">
        <v>4258</v>
      </c>
      <c r="D281" s="844" t="s">
        <v>4229</v>
      </c>
      <c r="E281" s="844" t="s">
        <v>5286</v>
      </c>
      <c r="F281" s="869" t="s">
        <v>5023</v>
      </c>
    </row>
    <row r="282" spans="1:6">
      <c r="A282" s="844">
        <v>281</v>
      </c>
      <c r="B282" s="844" t="s">
        <v>30</v>
      </c>
      <c r="C282" s="864" t="s">
        <v>5008</v>
      </c>
      <c r="D282" s="844" t="s">
        <v>5012</v>
      </c>
      <c r="E282" s="844" t="s">
        <v>3704</v>
      </c>
      <c r="F282" s="869" t="s">
        <v>5024</v>
      </c>
    </row>
    <row r="283" spans="1:6">
      <c r="A283" s="844">
        <v>282</v>
      </c>
      <c r="B283" s="844" t="s">
        <v>1468</v>
      </c>
      <c r="C283" s="864" t="s">
        <v>2082</v>
      </c>
      <c r="D283" s="844" t="s">
        <v>2003</v>
      </c>
      <c r="E283" s="844" t="s">
        <v>2596</v>
      </c>
      <c r="F283" s="869" t="s">
        <v>5025</v>
      </c>
    </row>
    <row r="284" spans="1:6">
      <c r="A284" s="844">
        <v>283</v>
      </c>
      <c r="B284" s="844" t="s">
        <v>1468</v>
      </c>
      <c r="C284" s="864" t="s">
        <v>1550</v>
      </c>
      <c r="D284" s="844" t="s">
        <v>5013</v>
      </c>
      <c r="E284" s="844" t="s">
        <v>2917</v>
      </c>
      <c r="F284" s="869" t="s">
        <v>5026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1644"/>
  <sheetViews>
    <sheetView workbookViewId="0">
      <selection activeCell="C1644" sqref="B1:C1644"/>
    </sheetView>
  </sheetViews>
  <sheetFormatPr defaultColWidth="8.85546875" defaultRowHeight="15.75"/>
  <cols>
    <col min="1" max="1" width="5.5703125" style="804" bestFit="1" customWidth="1"/>
    <col min="2" max="2" width="23.5703125" style="804" bestFit="1" customWidth="1"/>
    <col min="3" max="3" width="41" style="804" bestFit="1" customWidth="1"/>
    <col min="4" max="4" width="46.28515625" style="804" bestFit="1" customWidth="1"/>
    <col min="5" max="5" width="34.42578125" style="804" bestFit="1" customWidth="1"/>
    <col min="6" max="6" width="58.28515625" style="804" bestFit="1" customWidth="1"/>
    <col min="7" max="7" width="12.42578125" style="807" bestFit="1" customWidth="1"/>
    <col min="8" max="16384" width="8.85546875" style="26"/>
  </cols>
  <sheetData>
    <row r="1" spans="1:7">
      <c r="A1" s="951">
        <v>10</v>
      </c>
      <c r="B1" s="951" t="s">
        <v>0</v>
      </c>
      <c r="C1" s="952" t="s">
        <v>1</v>
      </c>
      <c r="D1" s="951" t="s">
        <v>779</v>
      </c>
      <c r="E1" s="951" t="s">
        <v>6552</v>
      </c>
      <c r="F1" s="951" t="s">
        <v>1495</v>
      </c>
      <c r="G1" s="953" t="s">
        <v>4</v>
      </c>
    </row>
    <row r="2" spans="1:7">
      <c r="A2" s="819">
        <v>1</v>
      </c>
      <c r="B2" s="819" t="s">
        <v>196</v>
      </c>
      <c r="C2" s="954" t="s">
        <v>341</v>
      </c>
      <c r="D2" s="819" t="s">
        <v>786</v>
      </c>
      <c r="E2" s="819" t="s">
        <v>6553</v>
      </c>
      <c r="F2" s="844" t="s">
        <v>5467</v>
      </c>
      <c r="G2" s="955" t="s">
        <v>2402</v>
      </c>
    </row>
    <row r="3" spans="1:7">
      <c r="A3" s="819">
        <v>2</v>
      </c>
      <c r="B3" s="819" t="s">
        <v>196</v>
      </c>
      <c r="C3" s="954" t="s">
        <v>341</v>
      </c>
      <c r="D3" s="819" t="s">
        <v>786</v>
      </c>
      <c r="E3" s="819" t="s">
        <v>6553</v>
      </c>
      <c r="F3" s="844" t="s">
        <v>5467</v>
      </c>
      <c r="G3" s="955" t="s">
        <v>2402</v>
      </c>
    </row>
    <row r="4" spans="1:7">
      <c r="A4" s="819">
        <v>3</v>
      </c>
      <c r="B4" s="819" t="s">
        <v>6548</v>
      </c>
      <c r="C4" s="954" t="s">
        <v>812</v>
      </c>
      <c r="D4" s="819" t="s">
        <v>793</v>
      </c>
      <c r="E4" s="819" t="s">
        <v>6553</v>
      </c>
      <c r="F4" s="844" t="s">
        <v>5467</v>
      </c>
      <c r="G4" s="955" t="s">
        <v>2402</v>
      </c>
    </row>
    <row r="5" spans="1:7">
      <c r="A5" s="819">
        <v>4</v>
      </c>
      <c r="B5" s="819" t="s">
        <v>6548</v>
      </c>
      <c r="C5" s="954" t="s">
        <v>812</v>
      </c>
      <c r="D5" s="819" t="s">
        <v>793</v>
      </c>
      <c r="E5" s="819" t="s">
        <v>6553</v>
      </c>
      <c r="F5" s="844" t="s">
        <v>5467</v>
      </c>
      <c r="G5" s="955" t="s">
        <v>2402</v>
      </c>
    </row>
    <row r="6" spans="1:7">
      <c r="A6" s="819">
        <v>5</v>
      </c>
      <c r="B6" s="819" t="s">
        <v>813</v>
      </c>
      <c r="C6" s="954" t="s">
        <v>814</v>
      </c>
      <c r="D6" s="819" t="s">
        <v>815</v>
      </c>
      <c r="E6" s="819" t="s">
        <v>6553</v>
      </c>
      <c r="F6" s="844" t="s">
        <v>5467</v>
      </c>
      <c r="G6" s="955" t="s">
        <v>2402</v>
      </c>
    </row>
    <row r="7" spans="1:7">
      <c r="A7" s="819">
        <v>6</v>
      </c>
      <c r="B7" s="819" t="s">
        <v>813</v>
      </c>
      <c r="C7" s="954" t="s">
        <v>814</v>
      </c>
      <c r="D7" s="819" t="s">
        <v>815</v>
      </c>
      <c r="E7" s="819" t="s">
        <v>6553</v>
      </c>
      <c r="F7" s="844" t="s">
        <v>5467</v>
      </c>
      <c r="G7" s="955" t="s">
        <v>2402</v>
      </c>
    </row>
    <row r="8" spans="1:7">
      <c r="A8" s="819">
        <v>7</v>
      </c>
      <c r="B8" s="819" t="s">
        <v>181</v>
      </c>
      <c r="C8" s="954" t="s">
        <v>816</v>
      </c>
      <c r="D8" s="819" t="s">
        <v>817</v>
      </c>
      <c r="E8" s="819" t="s">
        <v>6553</v>
      </c>
      <c r="F8" s="844" t="s">
        <v>5467</v>
      </c>
      <c r="G8" s="955" t="s">
        <v>2402</v>
      </c>
    </row>
    <row r="9" spans="1:7">
      <c r="A9" s="819">
        <v>8</v>
      </c>
      <c r="B9" s="819" t="s">
        <v>181</v>
      </c>
      <c r="C9" s="954" t="s">
        <v>816</v>
      </c>
      <c r="D9" s="819" t="s">
        <v>817</v>
      </c>
      <c r="E9" s="819" t="s">
        <v>6553</v>
      </c>
      <c r="F9" s="844" t="s">
        <v>5467</v>
      </c>
      <c r="G9" s="955" t="s">
        <v>2402</v>
      </c>
    </row>
    <row r="10" spans="1:7">
      <c r="A10" s="819">
        <v>9</v>
      </c>
      <c r="B10" s="819" t="s">
        <v>181</v>
      </c>
      <c r="C10" s="954" t="s">
        <v>816</v>
      </c>
      <c r="D10" s="819" t="s">
        <v>817</v>
      </c>
      <c r="E10" s="819" t="s">
        <v>6553</v>
      </c>
      <c r="F10" s="844" t="s">
        <v>5467</v>
      </c>
      <c r="G10" s="955" t="s">
        <v>2402</v>
      </c>
    </row>
    <row r="11" spans="1:7">
      <c r="A11" s="819">
        <v>10</v>
      </c>
      <c r="B11" s="819" t="s">
        <v>130</v>
      </c>
      <c r="C11" s="954" t="s">
        <v>282</v>
      </c>
      <c r="D11" s="819" t="s">
        <v>818</v>
      </c>
      <c r="E11" s="819" t="s">
        <v>6553</v>
      </c>
      <c r="F11" s="844" t="s">
        <v>5467</v>
      </c>
      <c r="G11" s="955" t="s">
        <v>2402</v>
      </c>
    </row>
    <row r="12" spans="1:7">
      <c r="A12" s="819">
        <v>11</v>
      </c>
      <c r="B12" s="819" t="s">
        <v>28</v>
      </c>
      <c r="C12" s="954" t="s">
        <v>820</v>
      </c>
      <c r="D12" s="819" t="s">
        <v>1535</v>
      </c>
      <c r="E12" s="819" t="s">
        <v>6553</v>
      </c>
      <c r="F12" s="844" t="s">
        <v>5467</v>
      </c>
      <c r="G12" s="955" t="s">
        <v>2402</v>
      </c>
    </row>
    <row r="13" spans="1:7">
      <c r="A13" s="819">
        <v>12</v>
      </c>
      <c r="B13" s="819" t="s">
        <v>123</v>
      </c>
      <c r="C13" s="954" t="s">
        <v>798</v>
      </c>
      <c r="D13" s="819" t="s">
        <v>799</v>
      </c>
      <c r="E13" s="819" t="s">
        <v>6553</v>
      </c>
      <c r="F13" s="844" t="s">
        <v>5467</v>
      </c>
      <c r="G13" s="955" t="s">
        <v>2402</v>
      </c>
    </row>
    <row r="14" spans="1:7">
      <c r="A14" s="819">
        <v>13</v>
      </c>
      <c r="B14" s="819" t="s">
        <v>4136</v>
      </c>
      <c r="C14" s="954" t="s">
        <v>1487</v>
      </c>
      <c r="D14" s="819" t="s">
        <v>2947</v>
      </c>
      <c r="E14" s="819" t="s">
        <v>1397</v>
      </c>
      <c r="F14" s="844" t="s">
        <v>5467</v>
      </c>
      <c r="G14" s="955" t="s">
        <v>2402</v>
      </c>
    </row>
    <row r="15" spans="1:7">
      <c r="A15" s="819">
        <v>14</v>
      </c>
      <c r="B15" s="819" t="s">
        <v>4136</v>
      </c>
      <c r="C15" s="954" t="s">
        <v>5351</v>
      </c>
      <c r="D15" s="819" t="s">
        <v>1031</v>
      </c>
      <c r="E15" s="819" t="s">
        <v>1397</v>
      </c>
      <c r="F15" s="844" t="s">
        <v>5467</v>
      </c>
      <c r="G15" s="955" t="s">
        <v>2402</v>
      </c>
    </row>
    <row r="16" spans="1:7">
      <c r="A16" s="819">
        <v>15</v>
      </c>
      <c r="B16" s="819" t="s">
        <v>4136</v>
      </c>
      <c r="C16" s="954" t="s">
        <v>1487</v>
      </c>
      <c r="D16" s="819" t="s">
        <v>2947</v>
      </c>
      <c r="E16" s="819" t="s">
        <v>1397</v>
      </c>
      <c r="F16" s="844" t="s">
        <v>5467</v>
      </c>
      <c r="G16" s="955" t="s">
        <v>2402</v>
      </c>
    </row>
    <row r="17" spans="1:7">
      <c r="A17" s="819">
        <v>16</v>
      </c>
      <c r="B17" s="819" t="s">
        <v>4136</v>
      </c>
      <c r="C17" s="954" t="s">
        <v>1487</v>
      </c>
      <c r="D17" s="819" t="s">
        <v>1031</v>
      </c>
      <c r="E17" s="819" t="s">
        <v>1397</v>
      </c>
      <c r="F17" s="844" t="s">
        <v>5467</v>
      </c>
      <c r="G17" s="955" t="s">
        <v>2402</v>
      </c>
    </row>
    <row r="18" spans="1:7">
      <c r="A18" s="819">
        <v>17</v>
      </c>
      <c r="B18" s="819" t="s">
        <v>4136</v>
      </c>
      <c r="C18" s="954" t="s">
        <v>1487</v>
      </c>
      <c r="D18" s="819" t="s">
        <v>1031</v>
      </c>
      <c r="E18" s="819" t="s">
        <v>1397</v>
      </c>
      <c r="F18" s="844" t="s">
        <v>5467</v>
      </c>
      <c r="G18" s="955" t="s">
        <v>2402</v>
      </c>
    </row>
    <row r="19" spans="1:7">
      <c r="A19" s="819">
        <v>18</v>
      </c>
      <c r="B19" s="819" t="s">
        <v>171</v>
      </c>
      <c r="C19" s="954" t="s">
        <v>1429</v>
      </c>
      <c r="D19" s="819" t="s">
        <v>1839</v>
      </c>
      <c r="E19" s="819" t="s">
        <v>1397</v>
      </c>
      <c r="F19" s="844" t="s">
        <v>5467</v>
      </c>
      <c r="G19" s="955" t="s">
        <v>2402</v>
      </c>
    </row>
    <row r="20" spans="1:7">
      <c r="A20" s="819">
        <v>19</v>
      </c>
      <c r="B20" s="819" t="s">
        <v>171</v>
      </c>
      <c r="C20" s="954" t="s">
        <v>1429</v>
      </c>
      <c r="D20" s="819" t="s">
        <v>1839</v>
      </c>
      <c r="E20" s="819" t="s">
        <v>1397</v>
      </c>
      <c r="F20" s="844" t="s">
        <v>5467</v>
      </c>
      <c r="G20" s="955" t="s">
        <v>2402</v>
      </c>
    </row>
    <row r="21" spans="1:7">
      <c r="A21" s="819">
        <v>20</v>
      </c>
      <c r="B21" s="819" t="s">
        <v>226</v>
      </c>
      <c r="C21" s="954" t="s">
        <v>824</v>
      </c>
      <c r="D21" s="819" t="s">
        <v>5244</v>
      </c>
      <c r="E21" s="819" t="s">
        <v>1394</v>
      </c>
      <c r="F21" s="844" t="s">
        <v>5467</v>
      </c>
      <c r="G21" s="955" t="s">
        <v>2402</v>
      </c>
    </row>
    <row r="22" spans="1:7">
      <c r="A22" s="819">
        <v>21</v>
      </c>
      <c r="B22" s="819" t="s">
        <v>613</v>
      </c>
      <c r="C22" s="954" t="s">
        <v>826</v>
      </c>
      <c r="D22" s="819" t="s">
        <v>827</v>
      </c>
      <c r="E22" s="819" t="s">
        <v>1394</v>
      </c>
      <c r="F22" s="844" t="s">
        <v>5467</v>
      </c>
      <c r="G22" s="955" t="s">
        <v>2402</v>
      </c>
    </row>
    <row r="23" spans="1:7">
      <c r="A23" s="819">
        <v>22</v>
      </c>
      <c r="B23" s="819" t="s">
        <v>613</v>
      </c>
      <c r="C23" s="954" t="s">
        <v>826</v>
      </c>
      <c r="D23" s="819" t="s">
        <v>827</v>
      </c>
      <c r="E23" s="819" t="s">
        <v>1394</v>
      </c>
      <c r="F23" s="844" t="s">
        <v>5467</v>
      </c>
      <c r="G23" s="955" t="s">
        <v>2402</v>
      </c>
    </row>
    <row r="24" spans="1:7">
      <c r="A24" s="819">
        <v>23</v>
      </c>
      <c r="B24" s="819" t="s">
        <v>613</v>
      </c>
      <c r="C24" s="954" t="s">
        <v>826</v>
      </c>
      <c r="D24" s="819" t="s">
        <v>827</v>
      </c>
      <c r="E24" s="819" t="s">
        <v>1394</v>
      </c>
      <c r="F24" s="844" t="s">
        <v>5467</v>
      </c>
      <c r="G24" s="955" t="s">
        <v>2402</v>
      </c>
    </row>
    <row r="25" spans="1:7">
      <c r="A25" s="819">
        <v>24</v>
      </c>
      <c r="B25" s="819" t="s">
        <v>613</v>
      </c>
      <c r="C25" s="954" t="s">
        <v>826</v>
      </c>
      <c r="D25" s="819" t="s">
        <v>827</v>
      </c>
      <c r="E25" s="819" t="s">
        <v>1394</v>
      </c>
      <c r="F25" s="844" t="s">
        <v>5467</v>
      </c>
      <c r="G25" s="955" t="s">
        <v>2402</v>
      </c>
    </row>
    <row r="26" spans="1:7">
      <c r="A26" s="819">
        <v>25</v>
      </c>
      <c r="B26" s="819" t="s">
        <v>613</v>
      </c>
      <c r="C26" s="954" t="s">
        <v>826</v>
      </c>
      <c r="D26" s="819" t="s">
        <v>827</v>
      </c>
      <c r="E26" s="819" t="s">
        <v>1394</v>
      </c>
      <c r="F26" s="844" t="s">
        <v>5467</v>
      </c>
      <c r="G26" s="955" t="s">
        <v>2402</v>
      </c>
    </row>
    <row r="27" spans="1:7">
      <c r="A27" s="819">
        <v>26</v>
      </c>
      <c r="B27" s="819" t="s">
        <v>613</v>
      </c>
      <c r="C27" s="954" t="s">
        <v>826</v>
      </c>
      <c r="D27" s="819" t="s">
        <v>827</v>
      </c>
      <c r="E27" s="819" t="s">
        <v>1394</v>
      </c>
      <c r="F27" s="844" t="s">
        <v>5467</v>
      </c>
      <c r="G27" s="955" t="s">
        <v>2402</v>
      </c>
    </row>
    <row r="28" spans="1:7">
      <c r="A28" s="819">
        <v>27</v>
      </c>
      <c r="B28" s="819" t="s">
        <v>114</v>
      </c>
      <c r="C28" s="954" t="s">
        <v>828</v>
      </c>
      <c r="D28" s="819" t="s">
        <v>786</v>
      </c>
      <c r="E28" s="819" t="s">
        <v>6553</v>
      </c>
      <c r="F28" s="844" t="s">
        <v>5467</v>
      </c>
      <c r="G28" s="955" t="s">
        <v>2402</v>
      </c>
    </row>
    <row r="29" spans="1:7">
      <c r="A29" s="819">
        <v>28</v>
      </c>
      <c r="B29" s="819" t="s">
        <v>114</v>
      </c>
      <c r="C29" s="954" t="s">
        <v>828</v>
      </c>
      <c r="D29" s="819" t="s">
        <v>786</v>
      </c>
      <c r="E29" s="819" t="s">
        <v>6553</v>
      </c>
      <c r="F29" s="844" t="s">
        <v>5467</v>
      </c>
      <c r="G29" s="955" t="s">
        <v>2402</v>
      </c>
    </row>
    <row r="30" spans="1:7">
      <c r="A30" s="819">
        <v>29</v>
      </c>
      <c r="B30" s="819" t="s">
        <v>143</v>
      </c>
      <c r="C30" s="954" t="s">
        <v>689</v>
      </c>
      <c r="D30" s="819" t="s">
        <v>3137</v>
      </c>
      <c r="E30" s="819" t="s">
        <v>1394</v>
      </c>
      <c r="F30" s="844" t="s">
        <v>5468</v>
      </c>
      <c r="G30" s="955" t="s">
        <v>2403</v>
      </c>
    </row>
    <row r="31" spans="1:7">
      <c r="A31" s="819">
        <v>30</v>
      </c>
      <c r="B31" s="819" t="s">
        <v>143</v>
      </c>
      <c r="C31" s="954" t="s">
        <v>3753</v>
      </c>
      <c r="D31" s="819" t="s">
        <v>3137</v>
      </c>
      <c r="E31" s="819" t="s">
        <v>1394</v>
      </c>
      <c r="F31" s="844" t="s">
        <v>5468</v>
      </c>
      <c r="G31" s="955" t="s">
        <v>2403</v>
      </c>
    </row>
    <row r="32" spans="1:7">
      <c r="A32" s="819">
        <v>31</v>
      </c>
      <c r="B32" s="819" t="s">
        <v>143</v>
      </c>
      <c r="C32" s="954" t="s">
        <v>70</v>
      </c>
      <c r="D32" s="819" t="s">
        <v>1002</v>
      </c>
      <c r="E32" s="819" t="s">
        <v>1394</v>
      </c>
      <c r="F32" s="844" t="s">
        <v>5467</v>
      </c>
      <c r="G32" s="955" t="s">
        <v>2403</v>
      </c>
    </row>
    <row r="33" spans="1:7">
      <c r="A33" s="819">
        <v>32</v>
      </c>
      <c r="B33" s="819" t="s">
        <v>143</v>
      </c>
      <c r="C33" s="954" t="s">
        <v>70</v>
      </c>
      <c r="D33" s="819" t="s">
        <v>1002</v>
      </c>
      <c r="E33" s="819" t="s">
        <v>1394</v>
      </c>
      <c r="F33" s="844" t="s">
        <v>5467</v>
      </c>
      <c r="G33" s="955" t="s">
        <v>2403</v>
      </c>
    </row>
    <row r="34" spans="1:7">
      <c r="A34" s="819">
        <v>33</v>
      </c>
      <c r="B34" s="819" t="s">
        <v>143</v>
      </c>
      <c r="C34" s="954" t="s">
        <v>70</v>
      </c>
      <c r="D34" s="819" t="s">
        <v>1002</v>
      </c>
      <c r="E34" s="819" t="s">
        <v>1394</v>
      </c>
      <c r="F34" s="844" t="s">
        <v>5467</v>
      </c>
      <c r="G34" s="955" t="s">
        <v>2403</v>
      </c>
    </row>
    <row r="35" spans="1:7">
      <c r="A35" s="819">
        <v>34</v>
      </c>
      <c r="B35" s="819" t="s">
        <v>143</v>
      </c>
      <c r="C35" s="954" t="s">
        <v>1707</v>
      </c>
      <c r="D35" s="819" t="s">
        <v>5058</v>
      </c>
      <c r="E35" s="819" t="s">
        <v>1394</v>
      </c>
      <c r="F35" s="844" t="s">
        <v>5468</v>
      </c>
      <c r="G35" s="955" t="s">
        <v>2403</v>
      </c>
    </row>
    <row r="36" spans="1:7">
      <c r="A36" s="819">
        <v>35</v>
      </c>
      <c r="B36" s="819" t="s">
        <v>143</v>
      </c>
      <c r="C36" s="954" t="s">
        <v>1707</v>
      </c>
      <c r="D36" s="819" t="s">
        <v>5058</v>
      </c>
      <c r="E36" s="819" t="s">
        <v>1394</v>
      </c>
      <c r="F36" s="844" t="s">
        <v>5467</v>
      </c>
      <c r="G36" s="955" t="s">
        <v>2403</v>
      </c>
    </row>
    <row r="37" spans="1:7">
      <c r="A37" s="819">
        <v>36</v>
      </c>
      <c r="B37" s="819" t="s">
        <v>143</v>
      </c>
      <c r="C37" s="954" t="s">
        <v>1707</v>
      </c>
      <c r="D37" s="819" t="s">
        <v>5058</v>
      </c>
      <c r="E37" s="819" t="s">
        <v>1394</v>
      </c>
      <c r="F37" s="844" t="s">
        <v>5467</v>
      </c>
      <c r="G37" s="955" t="s">
        <v>2403</v>
      </c>
    </row>
    <row r="38" spans="1:7">
      <c r="A38" s="819">
        <v>37</v>
      </c>
      <c r="B38" s="819" t="s">
        <v>143</v>
      </c>
      <c r="C38" s="954" t="s">
        <v>1005</v>
      </c>
      <c r="D38" s="819" t="s">
        <v>1006</v>
      </c>
      <c r="E38" s="819" t="s">
        <v>1394</v>
      </c>
      <c r="F38" s="844" t="s">
        <v>5468</v>
      </c>
      <c r="G38" s="955" t="s">
        <v>2403</v>
      </c>
    </row>
    <row r="39" spans="1:7">
      <c r="A39" s="819">
        <v>38</v>
      </c>
      <c r="B39" s="819" t="s">
        <v>143</v>
      </c>
      <c r="C39" s="954" t="s">
        <v>621</v>
      </c>
      <c r="D39" s="819" t="s">
        <v>999</v>
      </c>
      <c r="E39" s="819" t="s">
        <v>1394</v>
      </c>
      <c r="F39" s="844" t="s">
        <v>5468</v>
      </c>
      <c r="G39" s="955" t="s">
        <v>2403</v>
      </c>
    </row>
    <row r="40" spans="1:7">
      <c r="A40" s="819">
        <v>39</v>
      </c>
      <c r="B40" s="819" t="s">
        <v>143</v>
      </c>
      <c r="C40" s="954" t="s">
        <v>1008</v>
      </c>
      <c r="D40" s="819" t="s">
        <v>1006</v>
      </c>
      <c r="E40" s="819" t="s">
        <v>1394</v>
      </c>
      <c r="F40" s="844" t="s">
        <v>5468</v>
      </c>
      <c r="G40" s="955" t="s">
        <v>2403</v>
      </c>
    </row>
    <row r="41" spans="1:7">
      <c r="A41" s="819">
        <v>40</v>
      </c>
      <c r="B41" s="819" t="s">
        <v>143</v>
      </c>
      <c r="C41" s="954" t="s">
        <v>5352</v>
      </c>
      <c r="D41" s="819" t="s">
        <v>2974</v>
      </c>
      <c r="E41" s="819" t="s">
        <v>1394</v>
      </c>
      <c r="F41" s="844" t="s">
        <v>5468</v>
      </c>
      <c r="G41" s="956">
        <v>40785</v>
      </c>
    </row>
    <row r="42" spans="1:7">
      <c r="A42" s="819">
        <v>41</v>
      </c>
      <c r="B42" s="819" t="s">
        <v>143</v>
      </c>
      <c r="C42" s="954" t="s">
        <v>1009</v>
      </c>
      <c r="D42" s="819" t="s">
        <v>1010</v>
      </c>
      <c r="E42" s="819" t="s">
        <v>1394</v>
      </c>
      <c r="F42" s="844" t="s">
        <v>5468</v>
      </c>
      <c r="G42" s="955" t="s">
        <v>2403</v>
      </c>
    </row>
    <row r="43" spans="1:7">
      <c r="A43" s="819">
        <v>42</v>
      </c>
      <c r="B43" s="819" t="s">
        <v>143</v>
      </c>
      <c r="C43" s="954" t="s">
        <v>305</v>
      </c>
      <c r="D43" s="819" t="s">
        <v>3764</v>
      </c>
      <c r="E43" s="819" t="s">
        <v>1394</v>
      </c>
      <c r="F43" s="844" t="s">
        <v>5467</v>
      </c>
      <c r="G43" s="955" t="s">
        <v>2403</v>
      </c>
    </row>
    <row r="44" spans="1:7">
      <c r="A44" s="819">
        <v>43</v>
      </c>
      <c r="B44" s="819" t="s">
        <v>143</v>
      </c>
      <c r="C44" s="954" t="s">
        <v>305</v>
      </c>
      <c r="D44" s="819" t="s">
        <v>3764</v>
      </c>
      <c r="E44" s="819" t="s">
        <v>1394</v>
      </c>
      <c r="F44" s="844" t="s">
        <v>5467</v>
      </c>
      <c r="G44" s="955" t="s">
        <v>2403</v>
      </c>
    </row>
    <row r="45" spans="1:7">
      <c r="A45" s="819">
        <v>44</v>
      </c>
      <c r="B45" s="819" t="s">
        <v>142</v>
      </c>
      <c r="C45" s="954" t="s">
        <v>1011</v>
      </c>
      <c r="D45" s="819" t="s">
        <v>1012</v>
      </c>
      <c r="E45" s="819" t="s">
        <v>1394</v>
      </c>
      <c r="F45" s="844" t="s">
        <v>5467</v>
      </c>
      <c r="G45" s="955" t="s">
        <v>2403</v>
      </c>
    </row>
    <row r="46" spans="1:7">
      <c r="A46" s="819">
        <v>45</v>
      </c>
      <c r="B46" s="819" t="s">
        <v>142</v>
      </c>
      <c r="C46" s="954" t="s">
        <v>1011</v>
      </c>
      <c r="D46" s="819" t="s">
        <v>1012</v>
      </c>
      <c r="E46" s="819" t="s">
        <v>1394</v>
      </c>
      <c r="F46" s="844" t="s">
        <v>5467</v>
      </c>
      <c r="G46" s="955" t="s">
        <v>2403</v>
      </c>
    </row>
    <row r="47" spans="1:7">
      <c r="A47" s="819">
        <v>46</v>
      </c>
      <c r="B47" s="819" t="s">
        <v>142</v>
      </c>
      <c r="C47" s="954" t="s">
        <v>1011</v>
      </c>
      <c r="D47" s="819" t="s">
        <v>1012</v>
      </c>
      <c r="E47" s="819" t="s">
        <v>1394</v>
      </c>
      <c r="F47" s="844" t="s">
        <v>5467</v>
      </c>
      <c r="G47" s="955" t="s">
        <v>2403</v>
      </c>
    </row>
    <row r="48" spans="1:7">
      <c r="A48" s="819">
        <v>47</v>
      </c>
      <c r="B48" s="819" t="s">
        <v>142</v>
      </c>
      <c r="C48" s="954" t="s">
        <v>1011</v>
      </c>
      <c r="D48" s="819" t="s">
        <v>1012</v>
      </c>
      <c r="E48" s="819" t="s">
        <v>1394</v>
      </c>
      <c r="F48" s="844" t="s">
        <v>5467</v>
      </c>
      <c r="G48" s="955" t="s">
        <v>2403</v>
      </c>
    </row>
    <row r="49" spans="1:7">
      <c r="A49" s="819">
        <v>48</v>
      </c>
      <c r="B49" s="819" t="s">
        <v>8</v>
      </c>
      <c r="C49" s="954" t="s">
        <v>1013</v>
      </c>
      <c r="D49" s="819" t="s">
        <v>5353</v>
      </c>
      <c r="E49" s="819" t="s">
        <v>1394</v>
      </c>
      <c r="F49" s="844" t="s">
        <v>5467</v>
      </c>
      <c r="G49" s="955" t="s">
        <v>2403</v>
      </c>
    </row>
    <row r="50" spans="1:7">
      <c r="A50" s="819">
        <v>49</v>
      </c>
      <c r="B50" s="819" t="s">
        <v>101</v>
      </c>
      <c r="C50" s="954" t="s">
        <v>1015</v>
      </c>
      <c r="D50" s="819" t="s">
        <v>1341</v>
      </c>
      <c r="E50" s="819" t="s">
        <v>1394</v>
      </c>
      <c r="F50" s="844" t="s">
        <v>5467</v>
      </c>
      <c r="G50" s="955" t="s">
        <v>2403</v>
      </c>
    </row>
    <row r="51" spans="1:7">
      <c r="A51" s="819">
        <v>50</v>
      </c>
      <c r="B51" s="819" t="s">
        <v>10</v>
      </c>
      <c r="C51" s="954" t="s">
        <v>680</v>
      </c>
      <c r="D51" s="819" t="s">
        <v>1017</v>
      </c>
      <c r="E51" s="819" t="s">
        <v>1394</v>
      </c>
      <c r="F51" s="844" t="s">
        <v>5467</v>
      </c>
      <c r="G51" s="955" t="s">
        <v>2403</v>
      </c>
    </row>
    <row r="52" spans="1:7">
      <c r="A52" s="819">
        <v>51</v>
      </c>
      <c r="B52" s="819" t="s">
        <v>10</v>
      </c>
      <c r="C52" s="954" t="s">
        <v>680</v>
      </c>
      <c r="D52" s="819" t="s">
        <v>1017</v>
      </c>
      <c r="E52" s="819" t="s">
        <v>1394</v>
      </c>
      <c r="F52" s="844" t="s">
        <v>5467</v>
      </c>
      <c r="G52" s="955" t="s">
        <v>2403</v>
      </c>
    </row>
    <row r="53" spans="1:7">
      <c r="A53" s="819">
        <v>52</v>
      </c>
      <c r="B53" s="819" t="s">
        <v>10</v>
      </c>
      <c r="C53" s="954" t="s">
        <v>680</v>
      </c>
      <c r="D53" s="819" t="s">
        <v>1017</v>
      </c>
      <c r="E53" s="819" t="s">
        <v>1394</v>
      </c>
      <c r="F53" s="844" t="s">
        <v>5467</v>
      </c>
      <c r="G53" s="955" t="s">
        <v>2403</v>
      </c>
    </row>
    <row r="54" spans="1:7">
      <c r="A54" s="819">
        <v>53</v>
      </c>
      <c r="B54" s="819" t="s">
        <v>10</v>
      </c>
      <c r="C54" s="954" t="s">
        <v>680</v>
      </c>
      <c r="D54" s="819" t="s">
        <v>1017</v>
      </c>
      <c r="E54" s="819" t="s">
        <v>1394</v>
      </c>
      <c r="F54" s="844" t="s">
        <v>5467</v>
      </c>
      <c r="G54" s="955" t="s">
        <v>2403</v>
      </c>
    </row>
    <row r="55" spans="1:7">
      <c r="A55" s="819">
        <v>54</v>
      </c>
      <c r="B55" s="819" t="s">
        <v>10</v>
      </c>
      <c r="C55" s="954" t="s">
        <v>680</v>
      </c>
      <c r="D55" s="819" t="s">
        <v>1017</v>
      </c>
      <c r="E55" s="819" t="s">
        <v>1394</v>
      </c>
      <c r="F55" s="844" t="s">
        <v>5467</v>
      </c>
      <c r="G55" s="955" t="s">
        <v>2403</v>
      </c>
    </row>
    <row r="56" spans="1:7">
      <c r="A56" s="819">
        <v>55</v>
      </c>
      <c r="B56" s="819" t="s">
        <v>114</v>
      </c>
      <c r="C56" s="954" t="s">
        <v>409</v>
      </c>
      <c r="D56" s="819" t="s">
        <v>797</v>
      </c>
      <c r="E56" s="819" t="s">
        <v>404</v>
      </c>
      <c r="F56" s="844" t="s">
        <v>5467</v>
      </c>
      <c r="G56" s="955" t="s">
        <v>2403</v>
      </c>
    </row>
    <row r="57" spans="1:7">
      <c r="A57" s="819">
        <v>56</v>
      </c>
      <c r="B57" s="819" t="s">
        <v>114</v>
      </c>
      <c r="C57" s="954" t="s">
        <v>409</v>
      </c>
      <c r="D57" s="819" t="s">
        <v>797</v>
      </c>
      <c r="E57" s="819" t="s">
        <v>404</v>
      </c>
      <c r="F57" s="844" t="s">
        <v>5467</v>
      </c>
      <c r="G57" s="955" t="s">
        <v>2404</v>
      </c>
    </row>
    <row r="58" spans="1:7">
      <c r="A58" s="819">
        <v>57</v>
      </c>
      <c r="B58" s="819" t="s">
        <v>199</v>
      </c>
      <c r="C58" s="954" t="s">
        <v>343</v>
      </c>
      <c r="D58" s="819" t="s">
        <v>1121</v>
      </c>
      <c r="E58" s="819" t="s">
        <v>404</v>
      </c>
      <c r="F58" s="844" t="s">
        <v>5467</v>
      </c>
      <c r="G58" s="955" t="s">
        <v>2405</v>
      </c>
    </row>
    <row r="59" spans="1:7">
      <c r="A59" s="819">
        <v>58</v>
      </c>
      <c r="B59" s="819" t="s">
        <v>199</v>
      </c>
      <c r="C59" s="954" t="s">
        <v>343</v>
      </c>
      <c r="D59" s="819" t="s">
        <v>1121</v>
      </c>
      <c r="E59" s="819" t="s">
        <v>404</v>
      </c>
      <c r="F59" s="844" t="s">
        <v>5467</v>
      </c>
      <c r="G59" s="955" t="s">
        <v>2405</v>
      </c>
    </row>
    <row r="60" spans="1:7">
      <c r="A60" s="819">
        <v>59</v>
      </c>
      <c r="B60" s="819" t="s">
        <v>199</v>
      </c>
      <c r="C60" s="954" t="s">
        <v>343</v>
      </c>
      <c r="D60" s="819" t="s">
        <v>1121</v>
      </c>
      <c r="E60" s="819" t="s">
        <v>404</v>
      </c>
      <c r="F60" s="844" t="s">
        <v>5467</v>
      </c>
      <c r="G60" s="955" t="s">
        <v>2405</v>
      </c>
    </row>
    <row r="61" spans="1:7">
      <c r="A61" s="819">
        <v>60</v>
      </c>
      <c r="B61" s="819" t="s">
        <v>813</v>
      </c>
      <c r="C61" s="954" t="s">
        <v>814</v>
      </c>
      <c r="D61" s="819" t="s">
        <v>815</v>
      </c>
      <c r="E61" s="819" t="s">
        <v>404</v>
      </c>
      <c r="F61" s="844" t="s">
        <v>5467</v>
      </c>
      <c r="G61" s="955" t="s">
        <v>2405</v>
      </c>
    </row>
    <row r="62" spans="1:7">
      <c r="A62" s="819">
        <v>61</v>
      </c>
      <c r="B62" s="819" t="s">
        <v>114</v>
      </c>
      <c r="C62" s="954" t="s">
        <v>1019</v>
      </c>
      <c r="D62" s="819" t="s">
        <v>1020</v>
      </c>
      <c r="E62" s="819" t="s">
        <v>404</v>
      </c>
      <c r="F62" s="844" t="s">
        <v>5467</v>
      </c>
      <c r="G62" s="955" t="s">
        <v>2405</v>
      </c>
    </row>
    <row r="63" spans="1:7">
      <c r="A63" s="819">
        <v>62</v>
      </c>
      <c r="B63" s="819" t="s">
        <v>175</v>
      </c>
      <c r="C63" s="954" t="s">
        <v>1021</v>
      </c>
      <c r="D63" s="819" t="s">
        <v>1022</v>
      </c>
      <c r="E63" s="819" t="s">
        <v>404</v>
      </c>
      <c r="F63" s="844" t="s">
        <v>5467</v>
      </c>
      <c r="G63" s="955" t="s">
        <v>2405</v>
      </c>
    </row>
    <row r="64" spans="1:7">
      <c r="A64" s="819">
        <v>63</v>
      </c>
      <c r="B64" s="819" t="s">
        <v>24</v>
      </c>
      <c r="C64" s="954" t="s">
        <v>2212</v>
      </c>
      <c r="D64" s="819" t="s">
        <v>6554</v>
      </c>
      <c r="E64" s="819" t="s">
        <v>404</v>
      </c>
      <c r="F64" s="844" t="s">
        <v>5467</v>
      </c>
      <c r="G64" s="955" t="s">
        <v>2405</v>
      </c>
    </row>
    <row r="65" spans="1:7">
      <c r="A65" s="819">
        <v>64</v>
      </c>
      <c r="B65" s="819" t="s">
        <v>24</v>
      </c>
      <c r="C65" s="954" t="s">
        <v>2212</v>
      </c>
      <c r="D65" s="819" t="s">
        <v>6554</v>
      </c>
      <c r="E65" s="819" t="s">
        <v>404</v>
      </c>
      <c r="F65" s="844" t="s">
        <v>5467</v>
      </c>
      <c r="G65" s="955" t="s">
        <v>2405</v>
      </c>
    </row>
    <row r="66" spans="1:7">
      <c r="A66" s="819">
        <v>65</v>
      </c>
      <c r="B66" s="819" t="s">
        <v>24</v>
      </c>
      <c r="C66" s="954" t="s">
        <v>2212</v>
      </c>
      <c r="D66" s="819" t="s">
        <v>6554</v>
      </c>
      <c r="E66" s="819" t="s">
        <v>404</v>
      </c>
      <c r="F66" s="844" t="s">
        <v>5467</v>
      </c>
      <c r="G66" s="955" t="s">
        <v>2405</v>
      </c>
    </row>
    <row r="67" spans="1:7">
      <c r="A67" s="819">
        <v>66</v>
      </c>
      <c r="B67" s="819" t="s">
        <v>24</v>
      </c>
      <c r="C67" s="954" t="s">
        <v>2212</v>
      </c>
      <c r="D67" s="819" t="s">
        <v>6554</v>
      </c>
      <c r="E67" s="819" t="s">
        <v>404</v>
      </c>
      <c r="F67" s="844" t="s">
        <v>5467</v>
      </c>
      <c r="G67" s="955" t="s">
        <v>2405</v>
      </c>
    </row>
    <row r="68" spans="1:7">
      <c r="A68" s="819">
        <v>67</v>
      </c>
      <c r="B68" s="819" t="s">
        <v>8</v>
      </c>
      <c r="C68" s="954" t="s">
        <v>1025</v>
      </c>
      <c r="D68" s="819" t="s">
        <v>5354</v>
      </c>
      <c r="E68" s="819" t="s">
        <v>404</v>
      </c>
      <c r="F68" s="844" t="s">
        <v>5467</v>
      </c>
      <c r="G68" s="955" t="s">
        <v>2405</v>
      </c>
    </row>
    <row r="69" spans="1:7">
      <c r="A69" s="819">
        <v>68</v>
      </c>
      <c r="B69" s="819" t="s">
        <v>6</v>
      </c>
      <c r="C69" s="954" t="s">
        <v>2018</v>
      </c>
      <c r="D69" s="819" t="s">
        <v>1028</v>
      </c>
      <c r="E69" s="819" t="s">
        <v>404</v>
      </c>
      <c r="F69" s="844" t="s">
        <v>5467</v>
      </c>
      <c r="G69" s="955" t="s">
        <v>2405</v>
      </c>
    </row>
    <row r="70" spans="1:7">
      <c r="A70" s="819">
        <v>69</v>
      </c>
      <c r="B70" s="819" t="s">
        <v>6</v>
      </c>
      <c r="C70" s="954" t="s">
        <v>2018</v>
      </c>
      <c r="D70" s="819" t="s">
        <v>1028</v>
      </c>
      <c r="E70" s="819" t="s">
        <v>404</v>
      </c>
      <c r="F70" s="844" t="s">
        <v>5467</v>
      </c>
      <c r="G70" s="955" t="s">
        <v>2405</v>
      </c>
    </row>
    <row r="71" spans="1:7">
      <c r="A71" s="819">
        <v>70</v>
      </c>
      <c r="B71" s="819" t="s">
        <v>6</v>
      </c>
      <c r="C71" s="954" t="s">
        <v>2018</v>
      </c>
      <c r="D71" s="819" t="s">
        <v>1028</v>
      </c>
      <c r="E71" s="819" t="s">
        <v>404</v>
      </c>
      <c r="F71" s="844" t="s">
        <v>5467</v>
      </c>
      <c r="G71" s="955" t="s">
        <v>2405</v>
      </c>
    </row>
    <row r="72" spans="1:7">
      <c r="A72" s="819">
        <v>71</v>
      </c>
      <c r="B72" s="819" t="s">
        <v>1029</v>
      </c>
      <c r="C72" s="954" t="s">
        <v>1030</v>
      </c>
      <c r="D72" s="819" t="s">
        <v>5399</v>
      </c>
      <c r="E72" s="819" t="s">
        <v>404</v>
      </c>
      <c r="F72" s="844" t="s">
        <v>5467</v>
      </c>
      <c r="G72" s="955" t="s">
        <v>2405</v>
      </c>
    </row>
    <row r="73" spans="1:7">
      <c r="A73" s="819">
        <v>72</v>
      </c>
      <c r="B73" s="819" t="s">
        <v>1029</v>
      </c>
      <c r="C73" s="954" t="s">
        <v>1030</v>
      </c>
      <c r="D73" s="819" t="s">
        <v>5399</v>
      </c>
      <c r="E73" s="819" t="s">
        <v>404</v>
      </c>
      <c r="F73" s="844" t="s">
        <v>5467</v>
      </c>
      <c r="G73" s="955" t="s">
        <v>2405</v>
      </c>
    </row>
    <row r="74" spans="1:7">
      <c r="A74" s="819">
        <v>73</v>
      </c>
      <c r="B74" s="819" t="s">
        <v>1029</v>
      </c>
      <c r="C74" s="954" t="s">
        <v>1030</v>
      </c>
      <c r="D74" s="819" t="s">
        <v>5399</v>
      </c>
      <c r="E74" s="819" t="s">
        <v>404</v>
      </c>
      <c r="F74" s="844" t="s">
        <v>5467</v>
      </c>
      <c r="G74" s="955" t="s">
        <v>2405</v>
      </c>
    </row>
    <row r="75" spans="1:7">
      <c r="A75" s="819">
        <v>74</v>
      </c>
      <c r="B75" s="819" t="s">
        <v>1029</v>
      </c>
      <c r="C75" s="954" t="s">
        <v>1030</v>
      </c>
      <c r="D75" s="819" t="s">
        <v>5399</v>
      </c>
      <c r="E75" s="819" t="s">
        <v>404</v>
      </c>
      <c r="F75" s="844" t="s">
        <v>5467</v>
      </c>
      <c r="G75" s="955" t="s">
        <v>2405</v>
      </c>
    </row>
    <row r="76" spans="1:7">
      <c r="A76" s="819">
        <v>75</v>
      </c>
      <c r="B76" s="819" t="s">
        <v>6</v>
      </c>
      <c r="C76" s="954" t="s">
        <v>1032</v>
      </c>
      <c r="D76" s="819" t="s">
        <v>1033</v>
      </c>
      <c r="E76" s="819" t="s">
        <v>404</v>
      </c>
      <c r="F76" s="844" t="s">
        <v>5467</v>
      </c>
      <c r="G76" s="955" t="s">
        <v>2405</v>
      </c>
    </row>
    <row r="77" spans="1:7">
      <c r="A77" s="819">
        <v>76</v>
      </c>
      <c r="B77" s="819" t="s">
        <v>6</v>
      </c>
      <c r="C77" s="954" t="s">
        <v>1032</v>
      </c>
      <c r="D77" s="819" t="s">
        <v>1033</v>
      </c>
      <c r="E77" s="819" t="s">
        <v>404</v>
      </c>
      <c r="F77" s="844" t="s">
        <v>5467</v>
      </c>
      <c r="G77" s="955" t="s">
        <v>2405</v>
      </c>
    </row>
    <row r="78" spans="1:7">
      <c r="A78" s="819">
        <v>77</v>
      </c>
      <c r="B78" s="819" t="s">
        <v>6</v>
      </c>
      <c r="C78" s="954" t="s">
        <v>1034</v>
      </c>
      <c r="D78" s="819" t="s">
        <v>1035</v>
      </c>
      <c r="E78" s="819" t="s">
        <v>404</v>
      </c>
      <c r="F78" s="844" t="s">
        <v>5467</v>
      </c>
      <c r="G78" s="955" t="s">
        <v>2405</v>
      </c>
    </row>
    <row r="79" spans="1:7">
      <c r="A79" s="819">
        <v>78</v>
      </c>
      <c r="B79" s="819" t="s">
        <v>13</v>
      </c>
      <c r="C79" s="954" t="s">
        <v>1036</v>
      </c>
      <c r="D79" s="819" t="s">
        <v>3098</v>
      </c>
      <c r="E79" s="819" t="s">
        <v>404</v>
      </c>
      <c r="F79" s="844" t="s">
        <v>5467</v>
      </c>
      <c r="G79" s="955" t="s">
        <v>2405</v>
      </c>
    </row>
    <row r="80" spans="1:7">
      <c r="A80" s="819">
        <v>79</v>
      </c>
      <c r="B80" s="819" t="s">
        <v>13</v>
      </c>
      <c r="C80" s="954" t="s">
        <v>1036</v>
      </c>
      <c r="D80" s="819" t="s">
        <v>3098</v>
      </c>
      <c r="E80" s="819" t="s">
        <v>404</v>
      </c>
      <c r="F80" s="844" t="s">
        <v>5467</v>
      </c>
      <c r="G80" s="955" t="s">
        <v>2405</v>
      </c>
    </row>
    <row r="81" spans="1:7">
      <c r="A81" s="819">
        <v>80</v>
      </c>
      <c r="B81" s="819" t="s">
        <v>328</v>
      </c>
      <c r="C81" s="954" t="s">
        <v>1038</v>
      </c>
      <c r="D81" s="819" t="s">
        <v>1039</v>
      </c>
      <c r="E81" s="819" t="s">
        <v>404</v>
      </c>
      <c r="F81" s="844" t="s">
        <v>5467</v>
      </c>
      <c r="G81" s="955" t="s">
        <v>2405</v>
      </c>
    </row>
    <row r="82" spans="1:7">
      <c r="A82" s="819">
        <v>81</v>
      </c>
      <c r="B82" s="819" t="s">
        <v>328</v>
      </c>
      <c r="C82" s="954" t="s">
        <v>1038</v>
      </c>
      <c r="D82" s="819" t="s">
        <v>1039</v>
      </c>
      <c r="E82" s="819" t="s">
        <v>404</v>
      </c>
      <c r="F82" s="844" t="s">
        <v>5467</v>
      </c>
      <c r="G82" s="955" t="s">
        <v>2405</v>
      </c>
    </row>
    <row r="83" spans="1:7">
      <c r="A83" s="819">
        <v>82</v>
      </c>
      <c r="B83" s="819" t="s">
        <v>1040</v>
      </c>
      <c r="C83" s="954" t="s">
        <v>1041</v>
      </c>
      <c r="D83" s="819" t="s">
        <v>1042</v>
      </c>
      <c r="E83" s="819" t="s">
        <v>404</v>
      </c>
      <c r="F83" s="844" t="s">
        <v>5467</v>
      </c>
      <c r="G83" s="955" t="s">
        <v>2405</v>
      </c>
    </row>
    <row r="84" spans="1:7">
      <c r="A84" s="819">
        <v>83</v>
      </c>
      <c r="B84" s="819" t="s">
        <v>1040</v>
      </c>
      <c r="C84" s="954" t="s">
        <v>1041</v>
      </c>
      <c r="D84" s="819" t="s">
        <v>1042</v>
      </c>
      <c r="E84" s="819" t="s">
        <v>404</v>
      </c>
      <c r="F84" s="844" t="s">
        <v>5467</v>
      </c>
      <c r="G84" s="955" t="s">
        <v>2405</v>
      </c>
    </row>
    <row r="85" spans="1:7">
      <c r="A85" s="819">
        <v>84</v>
      </c>
      <c r="B85" s="819" t="s">
        <v>1040</v>
      </c>
      <c r="C85" s="954" t="s">
        <v>1041</v>
      </c>
      <c r="D85" s="819" t="s">
        <v>1042</v>
      </c>
      <c r="E85" s="819" t="s">
        <v>404</v>
      </c>
      <c r="F85" s="844" t="s">
        <v>5467</v>
      </c>
      <c r="G85" s="955" t="s">
        <v>2405</v>
      </c>
    </row>
    <row r="86" spans="1:7">
      <c r="A86" s="819">
        <v>85</v>
      </c>
      <c r="B86" s="819" t="s">
        <v>1040</v>
      </c>
      <c r="C86" s="954" t="s">
        <v>1041</v>
      </c>
      <c r="D86" s="819" t="s">
        <v>1042</v>
      </c>
      <c r="E86" s="819" t="s">
        <v>404</v>
      </c>
      <c r="F86" s="844" t="s">
        <v>5467</v>
      </c>
      <c r="G86" s="955" t="s">
        <v>2405</v>
      </c>
    </row>
    <row r="87" spans="1:7">
      <c r="A87" s="819">
        <v>86</v>
      </c>
      <c r="B87" s="819" t="s">
        <v>6</v>
      </c>
      <c r="C87" s="954" t="s">
        <v>1043</v>
      </c>
      <c r="D87" s="819" t="s">
        <v>1044</v>
      </c>
      <c r="E87" s="819" t="s">
        <v>404</v>
      </c>
      <c r="F87" s="844" t="s">
        <v>5467</v>
      </c>
      <c r="G87" s="955" t="s">
        <v>2405</v>
      </c>
    </row>
    <row r="88" spans="1:7">
      <c r="A88" s="819">
        <v>87</v>
      </c>
      <c r="B88" s="819" t="s">
        <v>6</v>
      </c>
      <c r="C88" s="954" t="s">
        <v>1043</v>
      </c>
      <c r="D88" s="819" t="s">
        <v>1044</v>
      </c>
      <c r="E88" s="819" t="s">
        <v>404</v>
      </c>
      <c r="F88" s="844" t="s">
        <v>5467</v>
      </c>
      <c r="G88" s="955" t="s">
        <v>2405</v>
      </c>
    </row>
    <row r="89" spans="1:7">
      <c r="A89" s="819">
        <v>88</v>
      </c>
      <c r="B89" s="819" t="s">
        <v>6</v>
      </c>
      <c r="C89" s="954" t="s">
        <v>1045</v>
      </c>
      <c r="D89" s="819" t="s">
        <v>5355</v>
      </c>
      <c r="E89" s="819" t="s">
        <v>404</v>
      </c>
      <c r="F89" s="844" t="s">
        <v>5467</v>
      </c>
      <c r="G89" s="955" t="s">
        <v>2405</v>
      </c>
    </row>
    <row r="90" spans="1:7">
      <c r="A90" s="819">
        <v>89</v>
      </c>
      <c r="B90" s="819" t="s">
        <v>6</v>
      </c>
      <c r="C90" s="954" t="s">
        <v>1045</v>
      </c>
      <c r="D90" s="819" t="s">
        <v>5355</v>
      </c>
      <c r="E90" s="819" t="s">
        <v>404</v>
      </c>
      <c r="F90" s="844" t="s">
        <v>5467</v>
      </c>
      <c r="G90" s="955" t="s">
        <v>2405</v>
      </c>
    </row>
    <row r="91" spans="1:7">
      <c r="A91" s="819">
        <v>90</v>
      </c>
      <c r="B91" s="819" t="s">
        <v>6</v>
      </c>
      <c r="C91" s="954" t="s">
        <v>1045</v>
      </c>
      <c r="D91" s="819" t="s">
        <v>5355</v>
      </c>
      <c r="E91" s="819" t="s">
        <v>404</v>
      </c>
      <c r="F91" s="844" t="s">
        <v>5467</v>
      </c>
      <c r="G91" s="955" t="s">
        <v>2405</v>
      </c>
    </row>
    <row r="92" spans="1:7">
      <c r="A92" s="819">
        <v>91</v>
      </c>
      <c r="B92" s="819" t="s">
        <v>6</v>
      </c>
      <c r="C92" s="954" t="s">
        <v>1045</v>
      </c>
      <c r="D92" s="819" t="s">
        <v>5355</v>
      </c>
      <c r="E92" s="819" t="s">
        <v>404</v>
      </c>
      <c r="F92" s="844" t="s">
        <v>5467</v>
      </c>
      <c r="G92" s="955" t="s">
        <v>2405</v>
      </c>
    </row>
    <row r="93" spans="1:7">
      <c r="A93" s="819">
        <v>92</v>
      </c>
      <c r="B93" s="819" t="s">
        <v>175</v>
      </c>
      <c r="C93" s="954" t="s">
        <v>1021</v>
      </c>
      <c r="D93" s="819" t="s">
        <v>1022</v>
      </c>
      <c r="E93" s="819"/>
      <c r="F93" s="844" t="s">
        <v>5467</v>
      </c>
      <c r="G93" s="955" t="s">
        <v>2406</v>
      </c>
    </row>
    <row r="94" spans="1:7">
      <c r="A94" s="819">
        <v>93</v>
      </c>
      <c r="B94" s="819" t="s">
        <v>175</v>
      </c>
      <c r="C94" s="954" t="s">
        <v>1021</v>
      </c>
      <c r="D94" s="819" t="s">
        <v>1022</v>
      </c>
      <c r="E94" s="819"/>
      <c r="F94" s="844" t="s">
        <v>5467</v>
      </c>
      <c r="G94" s="955" t="s">
        <v>2406</v>
      </c>
    </row>
    <row r="95" spans="1:7">
      <c r="A95" s="819">
        <v>94</v>
      </c>
      <c r="B95" s="819" t="s">
        <v>175</v>
      </c>
      <c r="C95" s="954" t="s">
        <v>1021</v>
      </c>
      <c r="D95" s="819" t="s">
        <v>1022</v>
      </c>
      <c r="E95" s="819"/>
      <c r="F95" s="844" t="s">
        <v>5467</v>
      </c>
      <c r="G95" s="955" t="s">
        <v>2406</v>
      </c>
    </row>
    <row r="96" spans="1:7">
      <c r="A96" s="819">
        <v>95</v>
      </c>
      <c r="B96" s="819" t="s">
        <v>175</v>
      </c>
      <c r="C96" s="954" t="s">
        <v>1021</v>
      </c>
      <c r="D96" s="819" t="s">
        <v>1022</v>
      </c>
      <c r="E96" s="819"/>
      <c r="F96" s="844" t="s">
        <v>5467</v>
      </c>
      <c r="G96" s="955" t="s">
        <v>2406</v>
      </c>
    </row>
    <row r="97" spans="1:7">
      <c r="A97" s="819">
        <v>96</v>
      </c>
      <c r="B97" s="819" t="s">
        <v>181</v>
      </c>
      <c r="C97" s="954" t="s">
        <v>816</v>
      </c>
      <c r="D97" s="819" t="s">
        <v>817</v>
      </c>
      <c r="E97" s="819" t="s">
        <v>6553</v>
      </c>
      <c r="F97" s="844" t="s">
        <v>5467</v>
      </c>
      <c r="G97" s="955" t="s">
        <v>2406</v>
      </c>
    </row>
    <row r="98" spans="1:7">
      <c r="A98" s="819">
        <v>97</v>
      </c>
      <c r="B98" s="819" t="s">
        <v>181</v>
      </c>
      <c r="C98" s="954" t="s">
        <v>816</v>
      </c>
      <c r="D98" s="819" t="s">
        <v>817</v>
      </c>
      <c r="E98" s="819" t="s">
        <v>6553</v>
      </c>
      <c r="F98" s="844" t="s">
        <v>5467</v>
      </c>
      <c r="G98" s="955" t="s">
        <v>2406</v>
      </c>
    </row>
    <row r="99" spans="1:7">
      <c r="A99" s="819">
        <v>98</v>
      </c>
      <c r="B99" s="819" t="s">
        <v>181</v>
      </c>
      <c r="C99" s="954" t="s">
        <v>816</v>
      </c>
      <c r="D99" s="819" t="s">
        <v>817</v>
      </c>
      <c r="E99" s="819" t="s">
        <v>6553</v>
      </c>
      <c r="F99" s="844" t="s">
        <v>5467</v>
      </c>
      <c r="G99" s="955" t="s">
        <v>2406</v>
      </c>
    </row>
    <row r="100" spans="1:7">
      <c r="A100" s="819">
        <v>99</v>
      </c>
      <c r="B100" s="819" t="s">
        <v>28</v>
      </c>
      <c r="C100" s="954" t="s">
        <v>352</v>
      </c>
      <c r="D100" s="819" t="s">
        <v>5356</v>
      </c>
      <c r="E100" s="819" t="s">
        <v>1394</v>
      </c>
      <c r="F100" s="844" t="s">
        <v>5467</v>
      </c>
      <c r="G100" s="955" t="s">
        <v>2406</v>
      </c>
    </row>
    <row r="101" spans="1:7">
      <c r="A101" s="819">
        <v>100</v>
      </c>
      <c r="B101" s="819" t="s">
        <v>28</v>
      </c>
      <c r="C101" s="954" t="s">
        <v>352</v>
      </c>
      <c r="D101" s="819" t="s">
        <v>5356</v>
      </c>
      <c r="E101" s="819" t="s">
        <v>1394</v>
      </c>
      <c r="F101" s="844" t="s">
        <v>5467</v>
      </c>
      <c r="G101" s="955" t="s">
        <v>2406</v>
      </c>
    </row>
    <row r="102" spans="1:7">
      <c r="A102" s="819">
        <v>101</v>
      </c>
      <c r="B102" s="819" t="s">
        <v>28</v>
      </c>
      <c r="C102" s="954" t="s">
        <v>1089</v>
      </c>
      <c r="D102" s="819" t="s">
        <v>1090</v>
      </c>
      <c r="E102" s="819" t="s">
        <v>6555</v>
      </c>
      <c r="F102" s="844" t="s">
        <v>5467</v>
      </c>
      <c r="G102" s="955" t="s">
        <v>2406</v>
      </c>
    </row>
    <row r="103" spans="1:7">
      <c r="A103" s="819">
        <v>102</v>
      </c>
      <c r="B103" s="819" t="s">
        <v>28</v>
      </c>
      <c r="C103" s="954" t="s">
        <v>1089</v>
      </c>
      <c r="D103" s="819" t="s">
        <v>1090</v>
      </c>
      <c r="E103" s="819" t="s">
        <v>6555</v>
      </c>
      <c r="F103" s="844" t="s">
        <v>5467</v>
      </c>
      <c r="G103" s="955" t="s">
        <v>2406</v>
      </c>
    </row>
    <row r="104" spans="1:7">
      <c r="A104" s="819">
        <v>103</v>
      </c>
      <c r="B104" s="819" t="s">
        <v>28</v>
      </c>
      <c r="C104" s="954" t="s">
        <v>1089</v>
      </c>
      <c r="D104" s="819" t="s">
        <v>1090</v>
      </c>
      <c r="E104" s="819" t="s">
        <v>6555</v>
      </c>
      <c r="F104" s="844" t="s">
        <v>5467</v>
      </c>
      <c r="G104" s="955" t="s">
        <v>2406</v>
      </c>
    </row>
    <row r="105" spans="1:7">
      <c r="A105" s="819">
        <v>104</v>
      </c>
      <c r="B105" s="819" t="s">
        <v>28</v>
      </c>
      <c r="C105" s="954" t="s">
        <v>1089</v>
      </c>
      <c r="D105" s="819" t="s">
        <v>1090</v>
      </c>
      <c r="E105" s="819" t="s">
        <v>6555</v>
      </c>
      <c r="F105" s="844" t="s">
        <v>5467</v>
      </c>
      <c r="G105" s="955" t="s">
        <v>2406</v>
      </c>
    </row>
    <row r="106" spans="1:7">
      <c r="A106" s="819">
        <v>105</v>
      </c>
      <c r="B106" s="819" t="s">
        <v>249</v>
      </c>
      <c r="C106" s="954" t="s">
        <v>6556</v>
      </c>
      <c r="D106" s="819" t="s">
        <v>2004</v>
      </c>
      <c r="E106" s="819" t="s">
        <v>3268</v>
      </c>
      <c r="F106" s="844" t="s">
        <v>5467</v>
      </c>
      <c r="G106" s="955" t="s">
        <v>2406</v>
      </c>
    </row>
    <row r="107" spans="1:7">
      <c r="A107" s="819">
        <v>106</v>
      </c>
      <c r="B107" s="819" t="s">
        <v>166</v>
      </c>
      <c r="C107" s="954" t="s">
        <v>406</v>
      </c>
      <c r="D107" s="819" t="s">
        <v>1091</v>
      </c>
      <c r="E107" s="819" t="s">
        <v>404</v>
      </c>
      <c r="F107" s="844" t="s">
        <v>5467</v>
      </c>
      <c r="G107" s="955" t="s">
        <v>2406</v>
      </c>
    </row>
    <row r="108" spans="1:7">
      <c r="A108" s="819">
        <v>107</v>
      </c>
      <c r="B108" s="819" t="s">
        <v>166</v>
      </c>
      <c r="C108" s="954" t="s">
        <v>406</v>
      </c>
      <c r="D108" s="819" t="s">
        <v>1091</v>
      </c>
      <c r="E108" s="819" t="s">
        <v>404</v>
      </c>
      <c r="F108" s="844" t="s">
        <v>5467</v>
      </c>
      <c r="G108" s="955" t="s">
        <v>2406</v>
      </c>
    </row>
    <row r="109" spans="1:7">
      <c r="A109" s="819">
        <v>108</v>
      </c>
      <c r="B109" s="819" t="s">
        <v>166</v>
      </c>
      <c r="C109" s="954" t="s">
        <v>406</v>
      </c>
      <c r="D109" s="819" t="s">
        <v>1091</v>
      </c>
      <c r="E109" s="819" t="s">
        <v>404</v>
      </c>
      <c r="F109" s="844" t="s">
        <v>5467</v>
      </c>
      <c r="G109" s="955" t="s">
        <v>2406</v>
      </c>
    </row>
    <row r="110" spans="1:7">
      <c r="A110" s="819">
        <v>109</v>
      </c>
      <c r="B110" s="819" t="s">
        <v>30</v>
      </c>
      <c r="C110" s="954" t="s">
        <v>1092</v>
      </c>
      <c r="D110" s="819" t="s">
        <v>1732</v>
      </c>
      <c r="E110" s="819" t="s">
        <v>404</v>
      </c>
      <c r="F110" s="844" t="s">
        <v>5467</v>
      </c>
      <c r="G110" s="955" t="s">
        <v>2406</v>
      </c>
    </row>
    <row r="111" spans="1:7">
      <c r="A111" s="819">
        <v>110</v>
      </c>
      <c r="B111" s="819" t="s">
        <v>30</v>
      </c>
      <c r="C111" s="954" t="s">
        <v>1092</v>
      </c>
      <c r="D111" s="819" t="s">
        <v>1732</v>
      </c>
      <c r="E111" s="819" t="s">
        <v>404</v>
      </c>
      <c r="F111" s="844" t="s">
        <v>5467</v>
      </c>
      <c r="G111" s="955" t="s">
        <v>2406</v>
      </c>
    </row>
    <row r="112" spans="1:7">
      <c r="A112" s="819">
        <v>111</v>
      </c>
      <c r="B112" s="819" t="s">
        <v>30</v>
      </c>
      <c r="C112" s="954" t="s">
        <v>1092</v>
      </c>
      <c r="D112" s="819" t="s">
        <v>1732</v>
      </c>
      <c r="E112" s="819" t="s">
        <v>404</v>
      </c>
      <c r="F112" s="844" t="s">
        <v>5467</v>
      </c>
      <c r="G112" s="955" t="s">
        <v>2406</v>
      </c>
    </row>
    <row r="113" spans="1:7">
      <c r="A113" s="819">
        <v>112</v>
      </c>
      <c r="B113" s="819" t="s">
        <v>262</v>
      </c>
      <c r="C113" s="954" t="s">
        <v>1094</v>
      </c>
      <c r="D113" s="819" t="s">
        <v>1095</v>
      </c>
      <c r="E113" s="819" t="s">
        <v>6553</v>
      </c>
      <c r="F113" s="844" t="s">
        <v>5467</v>
      </c>
      <c r="G113" s="955" t="s">
        <v>2406</v>
      </c>
    </row>
    <row r="114" spans="1:7">
      <c r="A114" s="819">
        <v>113</v>
      </c>
      <c r="B114" s="819" t="s">
        <v>262</v>
      </c>
      <c r="C114" s="954" t="s">
        <v>1094</v>
      </c>
      <c r="D114" s="819" t="s">
        <v>1095</v>
      </c>
      <c r="E114" s="819" t="s">
        <v>6553</v>
      </c>
      <c r="F114" s="844" t="s">
        <v>5467</v>
      </c>
      <c r="G114" s="955" t="s">
        <v>2406</v>
      </c>
    </row>
    <row r="115" spans="1:7">
      <c r="A115" s="819">
        <v>114</v>
      </c>
      <c r="B115" s="819" t="s">
        <v>28</v>
      </c>
      <c r="C115" s="954" t="s">
        <v>388</v>
      </c>
      <c r="D115" s="819" t="s">
        <v>1097</v>
      </c>
      <c r="E115" s="819" t="s">
        <v>404</v>
      </c>
      <c r="F115" s="844" t="s">
        <v>5467</v>
      </c>
      <c r="G115" s="955" t="s">
        <v>2406</v>
      </c>
    </row>
    <row r="116" spans="1:7">
      <c r="A116" s="819">
        <v>115</v>
      </c>
      <c r="B116" s="819" t="s">
        <v>28</v>
      </c>
      <c r="C116" s="954" t="s">
        <v>388</v>
      </c>
      <c r="D116" s="819" t="s">
        <v>1097</v>
      </c>
      <c r="E116" s="819" t="s">
        <v>404</v>
      </c>
      <c r="F116" s="844" t="s">
        <v>5467</v>
      </c>
      <c r="G116" s="955" t="s">
        <v>2406</v>
      </c>
    </row>
    <row r="117" spans="1:7">
      <c r="A117" s="819">
        <v>116</v>
      </c>
      <c r="B117" s="819" t="s">
        <v>28</v>
      </c>
      <c r="C117" s="954" t="s">
        <v>27</v>
      </c>
      <c r="D117" s="819" t="s">
        <v>1098</v>
      </c>
      <c r="E117" s="819" t="s">
        <v>1394</v>
      </c>
      <c r="F117" s="844" t="s">
        <v>5467</v>
      </c>
      <c r="G117" s="955" t="s">
        <v>2406</v>
      </c>
    </row>
    <row r="118" spans="1:7">
      <c r="A118" s="819">
        <v>117</v>
      </c>
      <c r="B118" s="819" t="s">
        <v>28</v>
      </c>
      <c r="C118" s="954" t="s">
        <v>27</v>
      </c>
      <c r="D118" s="819" t="s">
        <v>1098</v>
      </c>
      <c r="E118" s="819" t="s">
        <v>1394</v>
      </c>
      <c r="F118" s="844" t="s">
        <v>5467</v>
      </c>
      <c r="G118" s="955" t="s">
        <v>2406</v>
      </c>
    </row>
    <row r="119" spans="1:7">
      <c r="A119" s="819">
        <v>118</v>
      </c>
      <c r="B119" s="819" t="s">
        <v>114</v>
      </c>
      <c r="C119" s="954" t="s">
        <v>1019</v>
      </c>
      <c r="D119" s="819" t="s">
        <v>1020</v>
      </c>
      <c r="E119" s="819" t="s">
        <v>6553</v>
      </c>
      <c r="F119" s="844" t="s">
        <v>5467</v>
      </c>
      <c r="G119" s="955" t="s">
        <v>2406</v>
      </c>
    </row>
    <row r="120" spans="1:7">
      <c r="A120" s="819">
        <v>119</v>
      </c>
      <c r="B120" s="819" t="s">
        <v>114</v>
      </c>
      <c r="C120" s="954" t="s">
        <v>1019</v>
      </c>
      <c r="D120" s="819" t="s">
        <v>1020</v>
      </c>
      <c r="E120" s="819" t="s">
        <v>6553</v>
      </c>
      <c r="F120" s="844" t="s">
        <v>5467</v>
      </c>
      <c r="G120" s="955" t="s">
        <v>2406</v>
      </c>
    </row>
    <row r="121" spans="1:7">
      <c r="A121" s="819">
        <v>120</v>
      </c>
      <c r="B121" s="819" t="s">
        <v>28</v>
      </c>
      <c r="C121" s="954" t="s">
        <v>352</v>
      </c>
      <c r="D121" s="819" t="s">
        <v>5356</v>
      </c>
      <c r="E121" s="819" t="s">
        <v>6553</v>
      </c>
      <c r="F121" s="844" t="s">
        <v>5467</v>
      </c>
      <c r="G121" s="955" t="s">
        <v>2406</v>
      </c>
    </row>
    <row r="122" spans="1:7">
      <c r="A122" s="819">
        <v>121</v>
      </c>
      <c r="B122" s="819" t="s">
        <v>28</v>
      </c>
      <c r="C122" s="954" t="s">
        <v>352</v>
      </c>
      <c r="D122" s="819" t="s">
        <v>5356</v>
      </c>
      <c r="E122" s="819" t="s">
        <v>6553</v>
      </c>
      <c r="F122" s="844" t="s">
        <v>5467</v>
      </c>
      <c r="G122" s="955" t="s">
        <v>2406</v>
      </c>
    </row>
    <row r="123" spans="1:7">
      <c r="A123" s="819">
        <v>122</v>
      </c>
      <c r="B123" s="819" t="s">
        <v>1099</v>
      </c>
      <c r="C123" s="954" t="s">
        <v>1100</v>
      </c>
      <c r="D123" s="819" t="s">
        <v>1042</v>
      </c>
      <c r="E123" s="819" t="s">
        <v>6553</v>
      </c>
      <c r="F123" s="844" t="s">
        <v>5467</v>
      </c>
      <c r="G123" s="955" t="s">
        <v>2406</v>
      </c>
    </row>
    <row r="124" spans="1:7">
      <c r="A124" s="819">
        <v>123</v>
      </c>
      <c r="B124" s="819" t="s">
        <v>1099</v>
      </c>
      <c r="C124" s="954" t="s">
        <v>1100</v>
      </c>
      <c r="D124" s="819" t="s">
        <v>1042</v>
      </c>
      <c r="E124" s="819" t="s">
        <v>6553</v>
      </c>
      <c r="F124" s="844" t="s">
        <v>5467</v>
      </c>
      <c r="G124" s="955" t="s">
        <v>2406</v>
      </c>
    </row>
    <row r="125" spans="1:7">
      <c r="A125" s="819">
        <v>124</v>
      </c>
      <c r="B125" s="819" t="s">
        <v>1099</v>
      </c>
      <c r="C125" s="954" t="s">
        <v>1100</v>
      </c>
      <c r="D125" s="819" t="s">
        <v>1042</v>
      </c>
      <c r="E125" s="819" t="s">
        <v>6553</v>
      </c>
      <c r="F125" s="844" t="s">
        <v>5467</v>
      </c>
      <c r="G125" s="955" t="s">
        <v>2406</v>
      </c>
    </row>
    <row r="126" spans="1:7">
      <c r="A126" s="819">
        <v>125</v>
      </c>
      <c r="B126" s="819" t="s">
        <v>114</v>
      </c>
      <c r="C126" s="954" t="s">
        <v>1019</v>
      </c>
      <c r="D126" s="819" t="s">
        <v>1020</v>
      </c>
      <c r="E126" s="819" t="s">
        <v>6557</v>
      </c>
      <c r="F126" s="844" t="s">
        <v>5467</v>
      </c>
      <c r="G126" s="955" t="s">
        <v>2406</v>
      </c>
    </row>
    <row r="127" spans="1:7">
      <c r="A127" s="819">
        <v>126</v>
      </c>
      <c r="B127" s="819" t="s">
        <v>114</v>
      </c>
      <c r="C127" s="954" t="s">
        <v>2408</v>
      </c>
      <c r="D127" s="819" t="s">
        <v>2409</v>
      </c>
      <c r="E127" s="819" t="s">
        <v>1394</v>
      </c>
      <c r="F127" s="844" t="s">
        <v>5467</v>
      </c>
      <c r="G127" s="955" t="s">
        <v>2406</v>
      </c>
    </row>
    <row r="128" spans="1:7">
      <c r="A128" s="819">
        <v>127</v>
      </c>
      <c r="B128" s="819" t="s">
        <v>114</v>
      </c>
      <c r="C128" s="954" t="s">
        <v>2408</v>
      </c>
      <c r="D128" s="819" t="s">
        <v>2409</v>
      </c>
      <c r="E128" s="819" t="s">
        <v>1394</v>
      </c>
      <c r="F128" s="844" t="s">
        <v>5467</v>
      </c>
      <c r="G128" s="955" t="s">
        <v>2406</v>
      </c>
    </row>
    <row r="129" spans="1:7">
      <c r="A129" s="819">
        <v>128</v>
      </c>
      <c r="B129" s="819" t="s">
        <v>114</v>
      </c>
      <c r="C129" s="954" t="s">
        <v>2408</v>
      </c>
      <c r="D129" s="819" t="s">
        <v>2409</v>
      </c>
      <c r="E129" s="819" t="s">
        <v>1394</v>
      </c>
      <c r="F129" s="844" t="s">
        <v>5467</v>
      </c>
      <c r="G129" s="955" t="s">
        <v>2406</v>
      </c>
    </row>
    <row r="130" spans="1:7">
      <c r="A130" s="819">
        <v>129</v>
      </c>
      <c r="B130" s="819" t="s">
        <v>114</v>
      </c>
      <c r="C130" s="954" t="s">
        <v>2408</v>
      </c>
      <c r="D130" s="819" t="s">
        <v>2409</v>
      </c>
      <c r="E130" s="819" t="s">
        <v>1394</v>
      </c>
      <c r="F130" s="844" t="s">
        <v>5467</v>
      </c>
      <c r="G130" s="955" t="s">
        <v>2406</v>
      </c>
    </row>
    <row r="131" spans="1:7">
      <c r="A131" s="819">
        <v>130</v>
      </c>
      <c r="B131" s="819" t="s">
        <v>196</v>
      </c>
      <c r="C131" s="954" t="s">
        <v>341</v>
      </c>
      <c r="D131" s="819" t="s">
        <v>786</v>
      </c>
      <c r="E131" s="819" t="s">
        <v>6553</v>
      </c>
      <c r="F131" s="844" t="s">
        <v>5467</v>
      </c>
      <c r="G131" s="955" t="s">
        <v>2406</v>
      </c>
    </row>
    <row r="132" spans="1:7">
      <c r="A132" s="819">
        <v>131</v>
      </c>
      <c r="B132" s="819" t="s">
        <v>196</v>
      </c>
      <c r="C132" s="954" t="s">
        <v>341</v>
      </c>
      <c r="D132" s="819" t="s">
        <v>786</v>
      </c>
      <c r="E132" s="819" t="s">
        <v>6553</v>
      </c>
      <c r="F132" s="844" t="s">
        <v>5467</v>
      </c>
      <c r="G132" s="955" t="s">
        <v>2406</v>
      </c>
    </row>
    <row r="133" spans="1:7">
      <c r="A133" s="819">
        <v>132</v>
      </c>
      <c r="B133" s="819" t="s">
        <v>199</v>
      </c>
      <c r="C133" s="954" t="s">
        <v>1104</v>
      </c>
      <c r="D133" s="819" t="s">
        <v>1105</v>
      </c>
      <c r="E133" s="819" t="s">
        <v>6553</v>
      </c>
      <c r="F133" s="844" t="s">
        <v>5467</v>
      </c>
      <c r="G133" s="955" t="s">
        <v>2406</v>
      </c>
    </row>
    <row r="134" spans="1:7">
      <c r="A134" s="819">
        <v>133</v>
      </c>
      <c r="B134" s="819" t="s">
        <v>28</v>
      </c>
      <c r="C134" s="954" t="s">
        <v>2985</v>
      </c>
      <c r="D134" s="819" t="s">
        <v>1108</v>
      </c>
      <c r="E134" s="819" t="s">
        <v>1394</v>
      </c>
      <c r="F134" s="844" t="s">
        <v>5467</v>
      </c>
      <c r="G134" s="955" t="s">
        <v>2406</v>
      </c>
    </row>
    <row r="135" spans="1:7">
      <c r="A135" s="819">
        <v>134</v>
      </c>
      <c r="B135" s="819" t="s">
        <v>28</v>
      </c>
      <c r="C135" s="954" t="s">
        <v>2985</v>
      </c>
      <c r="D135" s="819" t="s">
        <v>1108</v>
      </c>
      <c r="E135" s="819" t="s">
        <v>1394</v>
      </c>
      <c r="F135" s="844" t="s">
        <v>5467</v>
      </c>
      <c r="G135" s="955" t="s">
        <v>2406</v>
      </c>
    </row>
    <row r="136" spans="1:7">
      <c r="A136" s="819">
        <v>135</v>
      </c>
      <c r="B136" s="819" t="s">
        <v>28</v>
      </c>
      <c r="C136" s="954" t="s">
        <v>2985</v>
      </c>
      <c r="D136" s="819" t="s">
        <v>1108</v>
      </c>
      <c r="E136" s="819" t="s">
        <v>1394</v>
      </c>
      <c r="F136" s="844" t="s">
        <v>5467</v>
      </c>
      <c r="G136" s="955" t="s">
        <v>2406</v>
      </c>
    </row>
    <row r="137" spans="1:7">
      <c r="A137" s="819">
        <v>136</v>
      </c>
      <c r="B137" s="819" t="s">
        <v>28</v>
      </c>
      <c r="C137" s="954" t="s">
        <v>2985</v>
      </c>
      <c r="D137" s="819" t="s">
        <v>1108</v>
      </c>
      <c r="E137" s="819" t="s">
        <v>1394</v>
      </c>
      <c r="F137" s="844" t="s">
        <v>5467</v>
      </c>
      <c r="G137" s="955" t="s">
        <v>2406</v>
      </c>
    </row>
    <row r="138" spans="1:7">
      <c r="A138" s="819">
        <v>137</v>
      </c>
      <c r="B138" s="819" t="s">
        <v>28</v>
      </c>
      <c r="C138" s="954" t="s">
        <v>2985</v>
      </c>
      <c r="D138" s="819" t="s">
        <v>1108</v>
      </c>
      <c r="E138" s="819" t="s">
        <v>1394</v>
      </c>
      <c r="F138" s="844" t="s">
        <v>5467</v>
      </c>
      <c r="G138" s="955" t="s">
        <v>2406</v>
      </c>
    </row>
    <row r="139" spans="1:7">
      <c r="A139" s="819">
        <v>138</v>
      </c>
      <c r="B139" s="819" t="s">
        <v>143</v>
      </c>
      <c r="C139" s="954" t="s">
        <v>1707</v>
      </c>
      <c r="D139" s="819" t="s">
        <v>5058</v>
      </c>
      <c r="E139" s="819" t="s">
        <v>1394</v>
      </c>
      <c r="F139" s="844" t="s">
        <v>5467</v>
      </c>
      <c r="G139" s="955" t="s">
        <v>2410</v>
      </c>
    </row>
    <row r="140" spans="1:7">
      <c r="A140" s="819">
        <v>139</v>
      </c>
      <c r="B140" s="819" t="s">
        <v>11</v>
      </c>
      <c r="C140" s="954" t="s">
        <v>1109</v>
      </c>
      <c r="D140" s="819" t="s">
        <v>6558</v>
      </c>
      <c r="E140" s="819" t="s">
        <v>1394</v>
      </c>
      <c r="F140" s="844" t="s">
        <v>5467</v>
      </c>
      <c r="G140" s="955" t="s">
        <v>2410</v>
      </c>
    </row>
    <row r="141" spans="1:7">
      <c r="A141" s="819">
        <v>140</v>
      </c>
      <c r="B141" s="819" t="s">
        <v>8</v>
      </c>
      <c r="C141" s="954" t="s">
        <v>3015</v>
      </c>
      <c r="D141" s="819" t="s">
        <v>3016</v>
      </c>
      <c r="E141" s="819" t="s">
        <v>1394</v>
      </c>
      <c r="F141" s="844" t="s">
        <v>5467</v>
      </c>
      <c r="G141" s="955" t="s">
        <v>2410</v>
      </c>
    </row>
    <row r="142" spans="1:7">
      <c r="A142" s="819">
        <v>141</v>
      </c>
      <c r="B142" s="819" t="s">
        <v>1099</v>
      </c>
      <c r="C142" s="954" t="s">
        <v>1100</v>
      </c>
      <c r="D142" s="819" t="s">
        <v>1042</v>
      </c>
      <c r="E142" s="819" t="s">
        <v>1394</v>
      </c>
      <c r="F142" s="844" t="s">
        <v>5467</v>
      </c>
      <c r="G142" s="955" t="s">
        <v>2410</v>
      </c>
    </row>
    <row r="143" spans="1:7">
      <c r="A143" s="819">
        <v>142</v>
      </c>
      <c r="B143" s="819" t="s">
        <v>1099</v>
      </c>
      <c r="C143" s="954" t="s">
        <v>1113</v>
      </c>
      <c r="D143" s="819" t="s">
        <v>1114</v>
      </c>
      <c r="E143" s="819" t="s">
        <v>3268</v>
      </c>
      <c r="F143" s="844" t="s">
        <v>5467</v>
      </c>
      <c r="G143" s="955" t="s">
        <v>2410</v>
      </c>
    </row>
    <row r="144" spans="1:7">
      <c r="A144" s="819">
        <v>143</v>
      </c>
      <c r="B144" s="819" t="s">
        <v>175</v>
      </c>
      <c r="C144" s="954" t="s">
        <v>1115</v>
      </c>
      <c r="D144" s="819" t="s">
        <v>5222</v>
      </c>
      <c r="E144" s="819" t="s">
        <v>3268</v>
      </c>
      <c r="F144" s="844" t="s">
        <v>5467</v>
      </c>
      <c r="G144" s="955" t="s">
        <v>2410</v>
      </c>
    </row>
    <row r="145" spans="1:7">
      <c r="A145" s="819">
        <v>144</v>
      </c>
      <c r="B145" s="819" t="s">
        <v>175</v>
      </c>
      <c r="C145" s="954" t="s">
        <v>1115</v>
      </c>
      <c r="D145" s="819" t="s">
        <v>5222</v>
      </c>
      <c r="E145" s="819" t="s">
        <v>3268</v>
      </c>
      <c r="F145" s="844" t="s">
        <v>5467</v>
      </c>
      <c r="G145" s="955" t="s">
        <v>2410</v>
      </c>
    </row>
    <row r="146" spans="1:7">
      <c r="A146" s="819">
        <v>145</v>
      </c>
      <c r="B146" s="819" t="s">
        <v>764</v>
      </c>
      <c r="C146" s="954" t="s">
        <v>1873</v>
      </c>
      <c r="D146" s="819" t="s">
        <v>3760</v>
      </c>
      <c r="E146" s="819" t="s">
        <v>3268</v>
      </c>
      <c r="F146" s="844" t="s">
        <v>5467</v>
      </c>
      <c r="G146" s="955" t="s">
        <v>2410</v>
      </c>
    </row>
    <row r="147" spans="1:7">
      <c r="A147" s="819">
        <v>146</v>
      </c>
      <c r="B147" s="819" t="s">
        <v>764</v>
      </c>
      <c r="C147" s="954" t="s">
        <v>1873</v>
      </c>
      <c r="D147" s="819" t="s">
        <v>3760</v>
      </c>
      <c r="E147" s="819" t="s">
        <v>3268</v>
      </c>
      <c r="F147" s="844" t="s">
        <v>5467</v>
      </c>
      <c r="G147" s="955" t="s">
        <v>2410</v>
      </c>
    </row>
    <row r="148" spans="1:7">
      <c r="A148" s="819">
        <v>147</v>
      </c>
      <c r="B148" s="819" t="s">
        <v>158</v>
      </c>
      <c r="C148" s="954" t="s">
        <v>1119</v>
      </c>
      <c r="D148" s="819" t="s">
        <v>1120</v>
      </c>
      <c r="E148" s="819" t="s">
        <v>3268</v>
      </c>
      <c r="F148" s="844" t="s">
        <v>5467</v>
      </c>
      <c r="G148" s="955" t="s">
        <v>2410</v>
      </c>
    </row>
    <row r="149" spans="1:7">
      <c r="A149" s="819">
        <v>148</v>
      </c>
      <c r="B149" s="819" t="s">
        <v>158</v>
      </c>
      <c r="C149" s="954" t="s">
        <v>1119</v>
      </c>
      <c r="D149" s="819" t="s">
        <v>1120</v>
      </c>
      <c r="E149" s="819" t="s">
        <v>3268</v>
      </c>
      <c r="F149" s="844" t="s">
        <v>5467</v>
      </c>
      <c r="G149" s="955" t="s">
        <v>2410</v>
      </c>
    </row>
    <row r="150" spans="1:7">
      <c r="A150" s="819">
        <v>149</v>
      </c>
      <c r="B150" s="819" t="s">
        <v>158</v>
      </c>
      <c r="C150" s="954" t="s">
        <v>1119</v>
      </c>
      <c r="D150" s="819" t="s">
        <v>1120</v>
      </c>
      <c r="E150" s="819" t="s">
        <v>3268</v>
      </c>
      <c r="F150" s="844" t="s">
        <v>5467</v>
      </c>
      <c r="G150" s="955" t="s">
        <v>2410</v>
      </c>
    </row>
    <row r="151" spans="1:7">
      <c r="A151" s="819">
        <v>150</v>
      </c>
      <c r="B151" s="819" t="s">
        <v>158</v>
      </c>
      <c r="C151" s="954" t="s">
        <v>1119</v>
      </c>
      <c r="D151" s="819" t="s">
        <v>1120</v>
      </c>
      <c r="E151" s="819" t="s">
        <v>3268</v>
      </c>
      <c r="F151" s="844" t="s">
        <v>5467</v>
      </c>
      <c r="G151" s="955" t="s">
        <v>2410</v>
      </c>
    </row>
    <row r="152" spans="1:7">
      <c r="A152" s="819">
        <v>151</v>
      </c>
      <c r="B152" s="819" t="s">
        <v>199</v>
      </c>
      <c r="C152" s="954" t="s">
        <v>343</v>
      </c>
      <c r="D152" s="819" t="s">
        <v>1121</v>
      </c>
      <c r="E152" s="819" t="s">
        <v>6553</v>
      </c>
      <c r="F152" s="844" t="s">
        <v>5467</v>
      </c>
      <c r="G152" s="955" t="s">
        <v>2410</v>
      </c>
    </row>
    <row r="153" spans="1:7">
      <c r="A153" s="819">
        <v>152</v>
      </c>
      <c r="B153" s="819" t="s">
        <v>199</v>
      </c>
      <c r="C153" s="954" t="s">
        <v>343</v>
      </c>
      <c r="D153" s="819" t="s">
        <v>1121</v>
      </c>
      <c r="E153" s="819" t="s">
        <v>6553</v>
      </c>
      <c r="F153" s="844" t="s">
        <v>5467</v>
      </c>
      <c r="G153" s="955" t="s">
        <v>2410</v>
      </c>
    </row>
    <row r="154" spans="1:7">
      <c r="A154" s="819">
        <v>153</v>
      </c>
      <c r="B154" s="819" t="s">
        <v>199</v>
      </c>
      <c r="C154" s="954" t="s">
        <v>343</v>
      </c>
      <c r="D154" s="819" t="s">
        <v>1121</v>
      </c>
      <c r="E154" s="819" t="s">
        <v>6553</v>
      </c>
      <c r="F154" s="844" t="s">
        <v>5467</v>
      </c>
      <c r="G154" s="955" t="s">
        <v>2410</v>
      </c>
    </row>
    <row r="155" spans="1:7">
      <c r="A155" s="819">
        <v>154</v>
      </c>
      <c r="B155" s="819" t="s">
        <v>199</v>
      </c>
      <c r="C155" s="954" t="s">
        <v>343</v>
      </c>
      <c r="D155" s="819" t="s">
        <v>1121</v>
      </c>
      <c r="E155" s="819" t="s">
        <v>6553</v>
      </c>
      <c r="F155" s="844" t="s">
        <v>5467</v>
      </c>
      <c r="G155" s="955" t="s">
        <v>2410</v>
      </c>
    </row>
    <row r="156" spans="1:7">
      <c r="A156" s="819">
        <v>155</v>
      </c>
      <c r="B156" s="819" t="s">
        <v>199</v>
      </c>
      <c r="C156" s="954" t="s">
        <v>343</v>
      </c>
      <c r="D156" s="819" t="s">
        <v>1121</v>
      </c>
      <c r="E156" s="819" t="s">
        <v>6553</v>
      </c>
      <c r="F156" s="844" t="s">
        <v>5467</v>
      </c>
      <c r="G156" s="955" t="s">
        <v>2410</v>
      </c>
    </row>
    <row r="157" spans="1:7">
      <c r="A157" s="819">
        <v>156</v>
      </c>
      <c r="B157" s="819" t="s">
        <v>1122</v>
      </c>
      <c r="C157" s="954" t="s">
        <v>1123</v>
      </c>
      <c r="D157" s="819" t="s">
        <v>1124</v>
      </c>
      <c r="E157" s="819" t="s">
        <v>6553</v>
      </c>
      <c r="F157" s="844" t="s">
        <v>5467</v>
      </c>
      <c r="G157" s="955" t="s">
        <v>2410</v>
      </c>
    </row>
    <row r="158" spans="1:7">
      <c r="A158" s="819">
        <v>157</v>
      </c>
      <c r="B158" s="819" t="s">
        <v>1122</v>
      </c>
      <c r="C158" s="954" t="s">
        <v>1123</v>
      </c>
      <c r="D158" s="819" t="s">
        <v>1124</v>
      </c>
      <c r="E158" s="819" t="s">
        <v>6553</v>
      </c>
      <c r="F158" s="844" t="s">
        <v>5467</v>
      </c>
      <c r="G158" s="955" t="s">
        <v>2410</v>
      </c>
    </row>
    <row r="159" spans="1:7">
      <c r="A159" s="819">
        <v>158</v>
      </c>
      <c r="B159" s="819" t="s">
        <v>1122</v>
      </c>
      <c r="C159" s="954" t="s">
        <v>1123</v>
      </c>
      <c r="D159" s="819" t="s">
        <v>1124</v>
      </c>
      <c r="E159" s="819" t="s">
        <v>6553</v>
      </c>
      <c r="F159" s="844" t="s">
        <v>5467</v>
      </c>
      <c r="G159" s="955" t="s">
        <v>2410</v>
      </c>
    </row>
    <row r="160" spans="1:7">
      <c r="A160" s="819">
        <v>159</v>
      </c>
      <c r="B160" s="819" t="s">
        <v>1122</v>
      </c>
      <c r="C160" s="954" t="s">
        <v>1123</v>
      </c>
      <c r="D160" s="819" t="s">
        <v>1124</v>
      </c>
      <c r="E160" s="819" t="s">
        <v>6553</v>
      </c>
      <c r="F160" s="844" t="s">
        <v>5467</v>
      </c>
      <c r="G160" s="955" t="s">
        <v>2410</v>
      </c>
    </row>
    <row r="161" spans="1:7">
      <c r="A161" s="819">
        <v>160</v>
      </c>
      <c r="B161" s="819" t="s">
        <v>28</v>
      </c>
      <c r="C161" s="954" t="s">
        <v>820</v>
      </c>
      <c r="D161" s="819" t="s">
        <v>1535</v>
      </c>
      <c r="E161" s="819" t="s">
        <v>3268</v>
      </c>
      <c r="F161" s="844" t="s">
        <v>5467</v>
      </c>
      <c r="G161" s="955" t="s">
        <v>2410</v>
      </c>
    </row>
    <row r="162" spans="1:7">
      <c r="A162" s="819">
        <v>161</v>
      </c>
      <c r="B162" s="819" t="s">
        <v>171</v>
      </c>
      <c r="C162" s="954" t="s">
        <v>776</v>
      </c>
      <c r="D162" s="819" t="s">
        <v>1126</v>
      </c>
      <c r="E162" s="819" t="s">
        <v>3268</v>
      </c>
      <c r="F162" s="844" t="s">
        <v>5467</v>
      </c>
      <c r="G162" s="955" t="s">
        <v>2411</v>
      </c>
    </row>
    <row r="163" spans="1:7">
      <c r="A163" s="819">
        <v>162</v>
      </c>
      <c r="B163" s="819" t="s">
        <v>171</v>
      </c>
      <c r="C163" s="954" t="s">
        <v>776</v>
      </c>
      <c r="D163" s="819" t="s">
        <v>1126</v>
      </c>
      <c r="E163" s="819" t="s">
        <v>3268</v>
      </c>
      <c r="F163" s="844" t="s">
        <v>5467</v>
      </c>
      <c r="G163" s="955" t="s">
        <v>2411</v>
      </c>
    </row>
    <row r="164" spans="1:7">
      <c r="A164" s="819">
        <v>163</v>
      </c>
      <c r="B164" s="819" t="s">
        <v>171</v>
      </c>
      <c r="C164" s="954" t="s">
        <v>776</v>
      </c>
      <c r="D164" s="819" t="s">
        <v>1126</v>
      </c>
      <c r="E164" s="819" t="s">
        <v>3268</v>
      </c>
      <c r="F164" s="844" t="s">
        <v>5467</v>
      </c>
      <c r="G164" s="955" t="s">
        <v>2411</v>
      </c>
    </row>
    <row r="165" spans="1:7">
      <c r="A165" s="819">
        <v>164</v>
      </c>
      <c r="B165" s="819" t="s">
        <v>171</v>
      </c>
      <c r="C165" s="954" t="s">
        <v>776</v>
      </c>
      <c r="D165" s="819" t="s">
        <v>1126</v>
      </c>
      <c r="E165" s="819" t="s">
        <v>3268</v>
      </c>
      <c r="F165" s="844" t="s">
        <v>5467</v>
      </c>
      <c r="G165" s="955" t="s">
        <v>2411</v>
      </c>
    </row>
    <row r="166" spans="1:7">
      <c r="A166" s="819">
        <v>165</v>
      </c>
      <c r="B166" s="819" t="s">
        <v>171</v>
      </c>
      <c r="C166" s="954" t="s">
        <v>776</v>
      </c>
      <c r="D166" s="819" t="s">
        <v>1126</v>
      </c>
      <c r="E166" s="819" t="s">
        <v>3268</v>
      </c>
      <c r="F166" s="844" t="s">
        <v>5467</v>
      </c>
      <c r="G166" s="955" t="s">
        <v>2411</v>
      </c>
    </row>
    <row r="167" spans="1:7">
      <c r="A167" s="819">
        <v>166</v>
      </c>
      <c r="B167" s="819" t="s">
        <v>20</v>
      </c>
      <c r="C167" s="954" t="s">
        <v>2766</v>
      </c>
      <c r="D167" s="819" t="s">
        <v>2767</v>
      </c>
      <c r="E167" s="819" t="s">
        <v>6553</v>
      </c>
      <c r="F167" s="844" t="s">
        <v>5467</v>
      </c>
      <c r="G167" s="955" t="s">
        <v>2411</v>
      </c>
    </row>
    <row r="168" spans="1:7">
      <c r="A168" s="819">
        <v>167</v>
      </c>
      <c r="B168" s="819" t="s">
        <v>20</v>
      </c>
      <c r="C168" s="954" t="s">
        <v>2766</v>
      </c>
      <c r="D168" s="819" t="s">
        <v>2767</v>
      </c>
      <c r="E168" s="819" t="s">
        <v>6553</v>
      </c>
      <c r="F168" s="844" t="s">
        <v>5467</v>
      </c>
      <c r="G168" s="955" t="s">
        <v>2411</v>
      </c>
    </row>
    <row r="169" spans="1:7">
      <c r="A169" s="819">
        <v>168</v>
      </c>
      <c r="B169" s="819" t="s">
        <v>20</v>
      </c>
      <c r="C169" s="954" t="s">
        <v>2766</v>
      </c>
      <c r="D169" s="819" t="s">
        <v>2767</v>
      </c>
      <c r="E169" s="819" t="s">
        <v>6553</v>
      </c>
      <c r="F169" s="844" t="s">
        <v>5467</v>
      </c>
      <c r="G169" s="955" t="s">
        <v>2411</v>
      </c>
    </row>
    <row r="170" spans="1:7">
      <c r="A170" s="819">
        <v>169</v>
      </c>
      <c r="B170" s="819" t="s">
        <v>20</v>
      </c>
      <c r="C170" s="954" t="s">
        <v>2766</v>
      </c>
      <c r="D170" s="819" t="s">
        <v>2767</v>
      </c>
      <c r="E170" s="819" t="s">
        <v>6553</v>
      </c>
      <c r="F170" s="844" t="s">
        <v>5467</v>
      </c>
      <c r="G170" s="955" t="s">
        <v>2411</v>
      </c>
    </row>
    <row r="171" spans="1:7">
      <c r="A171" s="819">
        <v>170</v>
      </c>
      <c r="B171" s="819" t="s">
        <v>171</v>
      </c>
      <c r="C171" s="954" t="s">
        <v>1060</v>
      </c>
      <c r="D171" s="819" t="s">
        <v>784</v>
      </c>
      <c r="E171" s="819" t="s">
        <v>6553</v>
      </c>
      <c r="F171" s="844" t="s">
        <v>5467</v>
      </c>
      <c r="G171" s="955" t="s">
        <v>2411</v>
      </c>
    </row>
    <row r="172" spans="1:7">
      <c r="A172" s="819">
        <v>171</v>
      </c>
      <c r="B172" s="819" t="s">
        <v>171</v>
      </c>
      <c r="C172" s="954" t="s">
        <v>1060</v>
      </c>
      <c r="D172" s="819" t="s">
        <v>784</v>
      </c>
      <c r="E172" s="819" t="s">
        <v>6553</v>
      </c>
      <c r="F172" s="844" t="s">
        <v>5467</v>
      </c>
      <c r="G172" s="956">
        <v>40789</v>
      </c>
    </row>
    <row r="173" spans="1:7">
      <c r="A173" s="819">
        <v>172</v>
      </c>
      <c r="B173" s="819" t="s">
        <v>30</v>
      </c>
      <c r="C173" s="954" t="s">
        <v>1300</v>
      </c>
      <c r="D173" s="819" t="s">
        <v>1031</v>
      </c>
      <c r="E173" s="819" t="s">
        <v>1394</v>
      </c>
      <c r="F173" s="844" t="s">
        <v>5467</v>
      </c>
      <c r="G173" s="956">
        <v>40789</v>
      </c>
    </row>
    <row r="174" spans="1:7">
      <c r="A174" s="819">
        <v>173</v>
      </c>
      <c r="B174" s="819" t="s">
        <v>30</v>
      </c>
      <c r="C174" s="954" t="s">
        <v>1300</v>
      </c>
      <c r="D174" s="819" t="s">
        <v>1031</v>
      </c>
      <c r="E174" s="819" t="s">
        <v>1394</v>
      </c>
      <c r="F174" s="844" t="s">
        <v>5467</v>
      </c>
      <c r="G174" s="956">
        <v>40789</v>
      </c>
    </row>
    <row r="175" spans="1:7">
      <c r="A175" s="819">
        <v>174</v>
      </c>
      <c r="B175" s="819" t="s">
        <v>30</v>
      </c>
      <c r="C175" s="954" t="s">
        <v>1300</v>
      </c>
      <c r="D175" s="819" t="s">
        <v>1031</v>
      </c>
      <c r="E175" s="819" t="s">
        <v>1394</v>
      </c>
      <c r="F175" s="844" t="s">
        <v>5467</v>
      </c>
      <c r="G175" s="956">
        <v>40789</v>
      </c>
    </row>
    <row r="176" spans="1:7">
      <c r="A176" s="819">
        <v>175</v>
      </c>
      <c r="B176" s="819" t="s">
        <v>30</v>
      </c>
      <c r="C176" s="954" t="s">
        <v>1300</v>
      </c>
      <c r="D176" s="819" t="s">
        <v>1031</v>
      </c>
      <c r="E176" s="819" t="s">
        <v>1394</v>
      </c>
      <c r="F176" s="844" t="s">
        <v>5467</v>
      </c>
      <c r="G176" s="956">
        <v>40789</v>
      </c>
    </row>
    <row r="177" spans="1:7">
      <c r="A177" s="819">
        <v>176</v>
      </c>
      <c r="B177" s="819" t="s">
        <v>30</v>
      </c>
      <c r="C177" s="954" t="s">
        <v>1300</v>
      </c>
      <c r="D177" s="819" t="s">
        <v>1031</v>
      </c>
      <c r="E177" s="819" t="s">
        <v>1394</v>
      </c>
      <c r="F177" s="844" t="s">
        <v>5467</v>
      </c>
      <c r="G177" s="956">
        <v>40789</v>
      </c>
    </row>
    <row r="178" spans="1:7">
      <c r="A178" s="819">
        <v>177</v>
      </c>
      <c r="B178" s="819" t="s">
        <v>249</v>
      </c>
      <c r="C178" s="954" t="s">
        <v>6556</v>
      </c>
      <c r="D178" s="819" t="s">
        <v>3199</v>
      </c>
      <c r="E178" s="819" t="s">
        <v>1397</v>
      </c>
      <c r="F178" s="844" t="s">
        <v>5467</v>
      </c>
      <c r="G178" s="956">
        <v>40641</v>
      </c>
    </row>
    <row r="179" spans="1:7">
      <c r="A179" s="819">
        <v>178</v>
      </c>
      <c r="B179" s="819" t="s">
        <v>249</v>
      </c>
      <c r="C179" s="954" t="s">
        <v>6556</v>
      </c>
      <c r="D179" s="819" t="s">
        <v>3199</v>
      </c>
      <c r="E179" s="819" t="s">
        <v>1397</v>
      </c>
      <c r="F179" s="844" t="s">
        <v>5467</v>
      </c>
      <c r="G179" s="956">
        <v>40641</v>
      </c>
    </row>
    <row r="180" spans="1:7">
      <c r="A180" s="819">
        <v>179</v>
      </c>
      <c r="B180" s="819" t="s">
        <v>249</v>
      </c>
      <c r="C180" s="954" t="s">
        <v>6556</v>
      </c>
      <c r="D180" s="819" t="s">
        <v>3199</v>
      </c>
      <c r="E180" s="819" t="s">
        <v>1397</v>
      </c>
      <c r="F180" s="844" t="s">
        <v>5467</v>
      </c>
      <c r="G180" s="956">
        <v>40641</v>
      </c>
    </row>
    <row r="181" spans="1:7">
      <c r="A181" s="819">
        <v>180</v>
      </c>
      <c r="B181" s="819" t="s">
        <v>114</v>
      </c>
      <c r="C181" s="954" t="s">
        <v>1301</v>
      </c>
      <c r="D181" s="819" t="s">
        <v>1302</v>
      </c>
      <c r="E181" s="819" t="s">
        <v>404</v>
      </c>
      <c r="F181" s="844" t="s">
        <v>5467</v>
      </c>
      <c r="G181" s="956">
        <v>40820</v>
      </c>
    </row>
    <row r="182" spans="1:7">
      <c r="A182" s="819">
        <v>181</v>
      </c>
      <c r="B182" s="819" t="s">
        <v>114</v>
      </c>
      <c r="C182" s="954" t="s">
        <v>1301</v>
      </c>
      <c r="D182" s="819" t="s">
        <v>1302</v>
      </c>
      <c r="E182" s="819" t="s">
        <v>404</v>
      </c>
      <c r="F182" s="844" t="s">
        <v>5467</v>
      </c>
      <c r="G182" s="956">
        <v>40820</v>
      </c>
    </row>
    <row r="183" spans="1:7">
      <c r="A183" s="819">
        <v>182</v>
      </c>
      <c r="B183" s="819" t="s">
        <v>171</v>
      </c>
      <c r="C183" s="954" t="s">
        <v>2412</v>
      </c>
      <c r="D183" s="819" t="s">
        <v>2413</v>
      </c>
      <c r="E183" s="819" t="s">
        <v>1397</v>
      </c>
      <c r="F183" s="844" t="s">
        <v>5467</v>
      </c>
      <c r="G183" s="956">
        <v>40818</v>
      </c>
    </row>
    <row r="184" spans="1:7">
      <c r="A184" s="819">
        <v>183</v>
      </c>
      <c r="B184" s="819" t="s">
        <v>20</v>
      </c>
      <c r="C184" s="954" t="s">
        <v>1157</v>
      </c>
      <c r="D184" s="819" t="s">
        <v>5357</v>
      </c>
      <c r="E184" s="819" t="s">
        <v>1394</v>
      </c>
      <c r="F184" s="844" t="s">
        <v>5467</v>
      </c>
      <c r="G184" s="956">
        <v>40818</v>
      </c>
    </row>
    <row r="185" spans="1:7">
      <c r="A185" s="819">
        <v>184</v>
      </c>
      <c r="B185" s="819" t="s">
        <v>20</v>
      </c>
      <c r="C185" s="954" t="s">
        <v>1157</v>
      </c>
      <c r="D185" s="819" t="s">
        <v>1158</v>
      </c>
      <c r="E185" s="819" t="s">
        <v>1394</v>
      </c>
      <c r="F185" s="844" t="s">
        <v>5467</v>
      </c>
      <c r="G185" s="956">
        <v>40818</v>
      </c>
    </row>
    <row r="186" spans="1:7">
      <c r="A186" s="819">
        <v>185</v>
      </c>
      <c r="B186" s="819" t="s">
        <v>20</v>
      </c>
      <c r="C186" s="954" t="s">
        <v>1157</v>
      </c>
      <c r="D186" s="819" t="s">
        <v>1158</v>
      </c>
      <c r="E186" s="819" t="s">
        <v>1394</v>
      </c>
      <c r="F186" s="844" t="s">
        <v>5467</v>
      </c>
      <c r="G186" s="956">
        <v>40818</v>
      </c>
    </row>
    <row r="187" spans="1:7">
      <c r="A187" s="819">
        <v>186</v>
      </c>
      <c r="B187" s="819" t="s">
        <v>20</v>
      </c>
      <c r="C187" s="954" t="s">
        <v>1157</v>
      </c>
      <c r="D187" s="819" t="s">
        <v>1158</v>
      </c>
      <c r="E187" s="819" t="s">
        <v>1394</v>
      </c>
      <c r="F187" s="844" t="s">
        <v>5467</v>
      </c>
      <c r="G187" s="956">
        <v>40818</v>
      </c>
    </row>
    <row r="188" spans="1:7">
      <c r="A188" s="819">
        <v>187</v>
      </c>
      <c r="B188" s="819" t="s">
        <v>20</v>
      </c>
      <c r="C188" s="954" t="s">
        <v>1157</v>
      </c>
      <c r="D188" s="819" t="s">
        <v>1158</v>
      </c>
      <c r="E188" s="819" t="s">
        <v>1394</v>
      </c>
      <c r="F188" s="844" t="s">
        <v>5467</v>
      </c>
      <c r="G188" s="956">
        <v>40818</v>
      </c>
    </row>
    <row r="189" spans="1:7">
      <c r="A189" s="819">
        <v>188</v>
      </c>
      <c r="B189" s="819" t="s">
        <v>137</v>
      </c>
      <c r="C189" s="954" t="s">
        <v>1303</v>
      </c>
      <c r="D189" s="819" t="s">
        <v>1304</v>
      </c>
      <c r="E189" s="819" t="s">
        <v>1394</v>
      </c>
      <c r="F189" s="844" t="s">
        <v>5467</v>
      </c>
      <c r="G189" s="956">
        <v>40818</v>
      </c>
    </row>
    <row r="190" spans="1:7">
      <c r="A190" s="819">
        <v>189</v>
      </c>
      <c r="B190" s="819" t="s">
        <v>137</v>
      </c>
      <c r="C190" s="954" t="s">
        <v>1303</v>
      </c>
      <c r="D190" s="819" t="s">
        <v>1304</v>
      </c>
      <c r="E190" s="819" t="s">
        <v>1394</v>
      </c>
      <c r="F190" s="844" t="s">
        <v>5467</v>
      </c>
      <c r="G190" s="956">
        <v>40818</v>
      </c>
    </row>
    <row r="191" spans="1:7">
      <c r="A191" s="819">
        <v>190</v>
      </c>
      <c r="B191" s="819" t="s">
        <v>137</v>
      </c>
      <c r="C191" s="954" t="s">
        <v>1303</v>
      </c>
      <c r="D191" s="819" t="s">
        <v>1304</v>
      </c>
      <c r="E191" s="819" t="s">
        <v>1394</v>
      </c>
      <c r="F191" s="844" t="s">
        <v>5467</v>
      </c>
      <c r="G191" s="956">
        <v>40818</v>
      </c>
    </row>
    <row r="192" spans="1:7">
      <c r="A192" s="819">
        <v>191</v>
      </c>
      <c r="B192" s="819" t="s">
        <v>1103</v>
      </c>
      <c r="C192" s="954" t="s">
        <v>1305</v>
      </c>
      <c r="D192" s="819" t="s">
        <v>1105</v>
      </c>
      <c r="E192" s="819" t="s">
        <v>1394</v>
      </c>
      <c r="F192" s="844" t="s">
        <v>5467</v>
      </c>
      <c r="G192" s="956">
        <v>40820</v>
      </c>
    </row>
    <row r="193" spans="1:7">
      <c r="A193" s="819">
        <v>192</v>
      </c>
      <c r="B193" s="819" t="s">
        <v>1103</v>
      </c>
      <c r="C193" s="954" t="s">
        <v>1305</v>
      </c>
      <c r="D193" s="819" t="s">
        <v>1105</v>
      </c>
      <c r="E193" s="819" t="s">
        <v>1394</v>
      </c>
      <c r="F193" s="844" t="s">
        <v>5467</v>
      </c>
      <c r="G193" s="956">
        <v>40820</v>
      </c>
    </row>
    <row r="194" spans="1:7">
      <c r="A194" s="819">
        <v>193</v>
      </c>
      <c r="B194" s="819" t="s">
        <v>1103</v>
      </c>
      <c r="C194" s="954" t="s">
        <v>1305</v>
      </c>
      <c r="D194" s="819" t="s">
        <v>1105</v>
      </c>
      <c r="E194" s="819" t="s">
        <v>1394</v>
      </c>
      <c r="F194" s="844" t="s">
        <v>5467</v>
      </c>
      <c r="G194" s="956">
        <v>40820</v>
      </c>
    </row>
    <row r="195" spans="1:7">
      <c r="A195" s="819">
        <v>194</v>
      </c>
      <c r="B195" s="819" t="s">
        <v>1103</v>
      </c>
      <c r="C195" s="954" t="s">
        <v>1305</v>
      </c>
      <c r="D195" s="819" t="s">
        <v>1105</v>
      </c>
      <c r="E195" s="819" t="s">
        <v>1394</v>
      </c>
      <c r="F195" s="844" t="s">
        <v>5467</v>
      </c>
      <c r="G195" s="956">
        <v>40820</v>
      </c>
    </row>
    <row r="196" spans="1:7">
      <c r="A196" s="819">
        <v>195</v>
      </c>
      <c r="B196" s="819" t="s">
        <v>218</v>
      </c>
      <c r="C196" s="954" t="s">
        <v>2414</v>
      </c>
      <c r="D196" s="819" t="s">
        <v>5358</v>
      </c>
      <c r="E196" s="819" t="s">
        <v>1397</v>
      </c>
      <c r="F196" s="844" t="s">
        <v>5467</v>
      </c>
      <c r="G196" s="956">
        <v>40823</v>
      </c>
    </row>
    <row r="197" spans="1:7">
      <c r="A197" s="819">
        <v>196</v>
      </c>
      <c r="B197" s="819" t="s">
        <v>218</v>
      </c>
      <c r="C197" s="954" t="s">
        <v>2414</v>
      </c>
      <c r="D197" s="819" t="s">
        <v>5358</v>
      </c>
      <c r="E197" s="819" t="s">
        <v>1397</v>
      </c>
      <c r="F197" s="844" t="s">
        <v>5467</v>
      </c>
      <c r="G197" s="956">
        <v>40823</v>
      </c>
    </row>
    <row r="198" spans="1:7">
      <c r="A198" s="819">
        <v>197</v>
      </c>
      <c r="B198" s="819" t="s">
        <v>218</v>
      </c>
      <c r="C198" s="954" t="s">
        <v>2414</v>
      </c>
      <c r="D198" s="819" t="s">
        <v>5358</v>
      </c>
      <c r="E198" s="819" t="s">
        <v>1397</v>
      </c>
      <c r="F198" s="844" t="s">
        <v>5467</v>
      </c>
      <c r="G198" s="956">
        <v>40823</v>
      </c>
    </row>
    <row r="199" spans="1:7">
      <c r="A199" s="819">
        <v>198</v>
      </c>
      <c r="B199" s="819" t="s">
        <v>114</v>
      </c>
      <c r="C199" s="954" t="s">
        <v>2414</v>
      </c>
      <c r="D199" s="819" t="s">
        <v>5358</v>
      </c>
      <c r="E199" s="819" t="s">
        <v>1397</v>
      </c>
      <c r="F199" s="844" t="s">
        <v>5467</v>
      </c>
      <c r="G199" s="956">
        <v>40823</v>
      </c>
    </row>
    <row r="200" spans="1:7">
      <c r="A200" s="819">
        <v>199</v>
      </c>
      <c r="B200" s="819" t="s">
        <v>128</v>
      </c>
      <c r="C200" s="954" t="s">
        <v>1309</v>
      </c>
      <c r="D200" s="819" t="s">
        <v>1310</v>
      </c>
      <c r="E200" s="819" t="s">
        <v>404</v>
      </c>
      <c r="F200" s="844" t="s">
        <v>5467</v>
      </c>
      <c r="G200" s="956">
        <v>40823</v>
      </c>
    </row>
    <row r="201" spans="1:7">
      <c r="A201" s="819">
        <v>200</v>
      </c>
      <c r="B201" s="819" t="s">
        <v>175</v>
      </c>
      <c r="C201" s="954" t="s">
        <v>1311</v>
      </c>
      <c r="D201" s="819" t="s">
        <v>1312</v>
      </c>
      <c r="E201" s="819" t="s">
        <v>404</v>
      </c>
      <c r="F201" s="844" t="s">
        <v>5467</v>
      </c>
      <c r="G201" s="956">
        <v>40823</v>
      </c>
    </row>
    <row r="202" spans="1:7">
      <c r="A202" s="819">
        <v>201</v>
      </c>
      <c r="B202" s="819" t="s">
        <v>175</v>
      </c>
      <c r="C202" s="954" t="s">
        <v>1311</v>
      </c>
      <c r="D202" s="819" t="s">
        <v>1312</v>
      </c>
      <c r="E202" s="819" t="s">
        <v>404</v>
      </c>
      <c r="F202" s="844" t="s">
        <v>5467</v>
      </c>
      <c r="G202" s="956">
        <v>40823</v>
      </c>
    </row>
    <row r="203" spans="1:7">
      <c r="A203" s="819">
        <v>202</v>
      </c>
      <c r="B203" s="819" t="s">
        <v>175</v>
      </c>
      <c r="C203" s="954" t="s">
        <v>1311</v>
      </c>
      <c r="D203" s="819" t="s">
        <v>1312</v>
      </c>
      <c r="E203" s="819" t="s">
        <v>404</v>
      </c>
      <c r="F203" s="844" t="s">
        <v>5467</v>
      </c>
      <c r="G203" s="956">
        <v>40823</v>
      </c>
    </row>
    <row r="204" spans="1:7">
      <c r="A204" s="819">
        <v>203</v>
      </c>
      <c r="B204" s="819" t="s">
        <v>175</v>
      </c>
      <c r="C204" s="954" t="s">
        <v>1311</v>
      </c>
      <c r="D204" s="819" t="s">
        <v>1312</v>
      </c>
      <c r="E204" s="819" t="s">
        <v>404</v>
      </c>
      <c r="F204" s="844" t="s">
        <v>5467</v>
      </c>
      <c r="G204" s="956">
        <v>40823</v>
      </c>
    </row>
    <row r="205" spans="1:7">
      <c r="A205" s="819">
        <v>204</v>
      </c>
      <c r="B205" s="819" t="s">
        <v>175</v>
      </c>
      <c r="C205" s="954" t="s">
        <v>1311</v>
      </c>
      <c r="D205" s="819" t="s">
        <v>1312</v>
      </c>
      <c r="E205" s="819" t="s">
        <v>404</v>
      </c>
      <c r="F205" s="844" t="s">
        <v>5467</v>
      </c>
      <c r="G205" s="956">
        <v>40823</v>
      </c>
    </row>
    <row r="206" spans="1:7">
      <c r="A206" s="819">
        <v>205</v>
      </c>
      <c r="B206" s="819" t="s">
        <v>1313</v>
      </c>
      <c r="C206" s="954" t="s">
        <v>5359</v>
      </c>
      <c r="D206" s="819" t="s">
        <v>3199</v>
      </c>
      <c r="E206" s="819" t="s">
        <v>1394</v>
      </c>
      <c r="F206" s="844" t="s">
        <v>5467</v>
      </c>
      <c r="G206" s="956">
        <v>40823</v>
      </c>
    </row>
    <row r="207" spans="1:7">
      <c r="A207" s="819">
        <v>206</v>
      </c>
      <c r="B207" s="819" t="s">
        <v>1313</v>
      </c>
      <c r="C207" s="954" t="s">
        <v>5359</v>
      </c>
      <c r="D207" s="819" t="s">
        <v>3199</v>
      </c>
      <c r="E207" s="819" t="s">
        <v>1394</v>
      </c>
      <c r="F207" s="844" t="s">
        <v>5467</v>
      </c>
      <c r="G207" s="956">
        <v>40823</v>
      </c>
    </row>
    <row r="208" spans="1:7">
      <c r="A208" s="819">
        <v>207</v>
      </c>
      <c r="B208" s="819" t="s">
        <v>1313</v>
      </c>
      <c r="C208" s="954" t="s">
        <v>5359</v>
      </c>
      <c r="D208" s="819" t="s">
        <v>3199</v>
      </c>
      <c r="E208" s="819" t="s">
        <v>1394</v>
      </c>
      <c r="F208" s="844" t="s">
        <v>5467</v>
      </c>
      <c r="G208" s="956">
        <v>40823</v>
      </c>
    </row>
    <row r="209" spans="1:7">
      <c r="A209" s="819">
        <v>208</v>
      </c>
      <c r="B209" s="819" t="s">
        <v>1313</v>
      </c>
      <c r="C209" s="954" t="s">
        <v>5359</v>
      </c>
      <c r="D209" s="819" t="s">
        <v>3199</v>
      </c>
      <c r="E209" s="819" t="s">
        <v>1394</v>
      </c>
      <c r="F209" s="844" t="s">
        <v>5467</v>
      </c>
      <c r="G209" s="956">
        <v>40823</v>
      </c>
    </row>
    <row r="210" spans="1:7">
      <c r="A210" s="819">
        <v>209</v>
      </c>
      <c r="B210" s="819" t="s">
        <v>1313</v>
      </c>
      <c r="C210" s="954" t="s">
        <v>5359</v>
      </c>
      <c r="D210" s="819" t="s">
        <v>3199</v>
      </c>
      <c r="E210" s="819" t="s">
        <v>1394</v>
      </c>
      <c r="F210" s="844" t="s">
        <v>5467</v>
      </c>
      <c r="G210" s="956" t="s">
        <v>2415</v>
      </c>
    </row>
    <row r="211" spans="1:7">
      <c r="A211" s="819">
        <v>210</v>
      </c>
      <c r="B211" s="819" t="s">
        <v>143</v>
      </c>
      <c r="C211" s="954" t="s">
        <v>1316</v>
      </c>
      <c r="D211" s="819" t="s">
        <v>1317</v>
      </c>
      <c r="E211" s="819" t="s">
        <v>1394</v>
      </c>
      <c r="F211" s="844" t="s">
        <v>5467</v>
      </c>
      <c r="G211" s="956">
        <v>40823</v>
      </c>
    </row>
    <row r="212" spans="1:7">
      <c r="A212" s="819">
        <v>211</v>
      </c>
      <c r="B212" s="819" t="s">
        <v>143</v>
      </c>
      <c r="C212" s="954" t="s">
        <v>1316</v>
      </c>
      <c r="D212" s="819" t="s">
        <v>1317</v>
      </c>
      <c r="E212" s="819" t="s">
        <v>1394</v>
      </c>
      <c r="F212" s="844" t="s">
        <v>5467</v>
      </c>
      <c r="G212" s="956">
        <v>40823</v>
      </c>
    </row>
    <row r="213" spans="1:7">
      <c r="A213" s="819">
        <v>212</v>
      </c>
      <c r="B213" s="819" t="s">
        <v>158</v>
      </c>
      <c r="C213" s="954" t="s">
        <v>5360</v>
      </c>
      <c r="D213" s="819" t="s">
        <v>5361</v>
      </c>
      <c r="E213" s="819" t="s">
        <v>404</v>
      </c>
      <c r="F213" s="844" t="s">
        <v>5467</v>
      </c>
      <c r="G213" s="956">
        <v>40825</v>
      </c>
    </row>
    <row r="214" spans="1:7">
      <c r="A214" s="819">
        <v>213</v>
      </c>
      <c r="B214" s="819" t="s">
        <v>218</v>
      </c>
      <c r="C214" s="954" t="s">
        <v>2416</v>
      </c>
      <c r="D214" s="819" t="s">
        <v>5362</v>
      </c>
      <c r="E214" s="819" t="s">
        <v>1397</v>
      </c>
      <c r="F214" s="844" t="s">
        <v>5467</v>
      </c>
      <c r="G214" s="956">
        <v>40825</v>
      </c>
    </row>
    <row r="215" spans="1:7">
      <c r="A215" s="819">
        <v>214</v>
      </c>
      <c r="B215" s="819" t="s">
        <v>218</v>
      </c>
      <c r="C215" s="954" t="s">
        <v>2416</v>
      </c>
      <c r="D215" s="819" t="s">
        <v>2417</v>
      </c>
      <c r="E215" s="819" t="s">
        <v>1397</v>
      </c>
      <c r="F215" s="844" t="s">
        <v>5467</v>
      </c>
      <c r="G215" s="956">
        <v>40825</v>
      </c>
    </row>
    <row r="216" spans="1:7">
      <c r="A216" s="819">
        <v>215</v>
      </c>
      <c r="B216" s="819" t="s">
        <v>218</v>
      </c>
      <c r="C216" s="954" t="s">
        <v>2416</v>
      </c>
      <c r="D216" s="819" t="s">
        <v>2417</v>
      </c>
      <c r="E216" s="819" t="s">
        <v>1397</v>
      </c>
      <c r="F216" s="844" t="s">
        <v>5467</v>
      </c>
      <c r="G216" s="956">
        <v>40825</v>
      </c>
    </row>
    <row r="217" spans="1:7">
      <c r="A217" s="819">
        <v>216</v>
      </c>
      <c r="B217" s="819" t="s">
        <v>12</v>
      </c>
      <c r="C217" s="954" t="s">
        <v>3799</v>
      </c>
      <c r="D217" s="819" t="s">
        <v>3800</v>
      </c>
      <c r="E217" s="819" t="s">
        <v>404</v>
      </c>
      <c r="F217" s="844" t="s">
        <v>5467</v>
      </c>
      <c r="G217" s="956">
        <v>40825</v>
      </c>
    </row>
    <row r="218" spans="1:7">
      <c r="A218" s="819">
        <v>217</v>
      </c>
      <c r="B218" s="819" t="s">
        <v>12</v>
      </c>
      <c r="C218" s="954" t="s">
        <v>3799</v>
      </c>
      <c r="D218" s="819" t="s">
        <v>3800</v>
      </c>
      <c r="E218" s="819" t="s">
        <v>404</v>
      </c>
      <c r="F218" s="844" t="s">
        <v>5467</v>
      </c>
      <c r="G218" s="956">
        <v>40825</v>
      </c>
    </row>
    <row r="219" spans="1:7">
      <c r="A219" s="819">
        <v>218</v>
      </c>
      <c r="B219" s="819" t="s">
        <v>12</v>
      </c>
      <c r="C219" s="954" t="s">
        <v>3799</v>
      </c>
      <c r="D219" s="819" t="s">
        <v>3800</v>
      </c>
      <c r="E219" s="819" t="s">
        <v>404</v>
      </c>
      <c r="F219" s="844" t="s">
        <v>5467</v>
      </c>
      <c r="G219" s="956">
        <v>40825</v>
      </c>
    </row>
    <row r="220" spans="1:7">
      <c r="A220" s="819">
        <v>219</v>
      </c>
      <c r="B220" s="819" t="s">
        <v>137</v>
      </c>
      <c r="C220" s="954" t="s">
        <v>1471</v>
      </c>
      <c r="D220" s="819" t="s">
        <v>5363</v>
      </c>
      <c r="E220" s="819" t="s">
        <v>1394</v>
      </c>
      <c r="F220" s="844" t="s">
        <v>5467</v>
      </c>
      <c r="G220" s="956">
        <v>40825</v>
      </c>
    </row>
    <row r="221" spans="1:7">
      <c r="A221" s="819">
        <v>220</v>
      </c>
      <c r="B221" s="819" t="s">
        <v>137</v>
      </c>
      <c r="C221" s="954" t="s">
        <v>1471</v>
      </c>
      <c r="D221" s="819" t="s">
        <v>5363</v>
      </c>
      <c r="E221" s="819" t="s">
        <v>1394</v>
      </c>
      <c r="F221" s="844" t="s">
        <v>5467</v>
      </c>
      <c r="G221" s="956">
        <v>40825</v>
      </c>
    </row>
    <row r="222" spans="1:7">
      <c r="A222" s="819">
        <v>221</v>
      </c>
      <c r="B222" s="819" t="s">
        <v>137</v>
      </c>
      <c r="C222" s="954" t="s">
        <v>1471</v>
      </c>
      <c r="D222" s="819" t="s">
        <v>5363</v>
      </c>
      <c r="E222" s="819" t="s">
        <v>1394</v>
      </c>
      <c r="F222" s="844" t="s">
        <v>5467</v>
      </c>
      <c r="G222" s="956">
        <v>40825</v>
      </c>
    </row>
    <row r="223" spans="1:7">
      <c r="A223" s="819">
        <v>222</v>
      </c>
      <c r="B223" s="819" t="s">
        <v>137</v>
      </c>
      <c r="C223" s="954" t="s">
        <v>1471</v>
      </c>
      <c r="D223" s="819" t="s">
        <v>5363</v>
      </c>
      <c r="E223" s="819" t="s">
        <v>1394</v>
      </c>
      <c r="F223" s="844" t="s">
        <v>5467</v>
      </c>
      <c r="G223" s="956">
        <v>40825</v>
      </c>
    </row>
    <row r="224" spans="1:7">
      <c r="A224" s="819">
        <v>223</v>
      </c>
      <c r="B224" s="819" t="s">
        <v>137</v>
      </c>
      <c r="C224" s="954" t="s">
        <v>1471</v>
      </c>
      <c r="D224" s="819" t="s">
        <v>5363</v>
      </c>
      <c r="E224" s="819" t="s">
        <v>1394</v>
      </c>
      <c r="F224" s="844" t="s">
        <v>5467</v>
      </c>
      <c r="G224" s="956">
        <v>40825</v>
      </c>
    </row>
    <row r="225" spans="1:7">
      <c r="A225" s="819">
        <v>224</v>
      </c>
      <c r="B225" s="819" t="s">
        <v>30</v>
      </c>
      <c r="C225" s="954" t="s">
        <v>1136</v>
      </c>
      <c r="D225" s="819" t="s">
        <v>1732</v>
      </c>
      <c r="E225" s="819" t="s">
        <v>404</v>
      </c>
      <c r="F225" s="844" t="s">
        <v>5467</v>
      </c>
      <c r="G225" s="956">
        <v>40826</v>
      </c>
    </row>
    <row r="226" spans="1:7">
      <c r="A226" s="819">
        <v>225</v>
      </c>
      <c r="B226" s="819" t="s">
        <v>30</v>
      </c>
      <c r="C226" s="954" t="s">
        <v>1136</v>
      </c>
      <c r="D226" s="819" t="s">
        <v>1732</v>
      </c>
      <c r="E226" s="819" t="s">
        <v>404</v>
      </c>
      <c r="F226" s="844" t="s">
        <v>5467</v>
      </c>
      <c r="G226" s="956">
        <v>40826</v>
      </c>
    </row>
    <row r="227" spans="1:7">
      <c r="A227" s="819">
        <v>226</v>
      </c>
      <c r="B227" s="819" t="s">
        <v>1099</v>
      </c>
      <c r="C227" s="954" t="s">
        <v>1100</v>
      </c>
      <c r="D227" s="819" t="s">
        <v>1042</v>
      </c>
      <c r="E227" s="819" t="s">
        <v>404</v>
      </c>
      <c r="F227" s="844" t="s">
        <v>5467</v>
      </c>
      <c r="G227" s="956">
        <v>40826</v>
      </c>
    </row>
    <row r="228" spans="1:7">
      <c r="A228" s="819">
        <v>227</v>
      </c>
      <c r="B228" s="819" t="s">
        <v>171</v>
      </c>
      <c r="C228" s="954" t="s">
        <v>781</v>
      </c>
      <c r="D228" s="819" t="s">
        <v>1328</v>
      </c>
      <c r="E228" s="819" t="s">
        <v>1394</v>
      </c>
      <c r="F228" s="844" t="s">
        <v>5467</v>
      </c>
      <c r="G228" s="956">
        <v>40826</v>
      </c>
    </row>
    <row r="229" spans="1:7">
      <c r="A229" s="819">
        <v>228</v>
      </c>
      <c r="B229" s="819" t="s">
        <v>171</v>
      </c>
      <c r="C229" s="954" t="s">
        <v>781</v>
      </c>
      <c r="D229" s="819" t="s">
        <v>1328</v>
      </c>
      <c r="E229" s="819" t="s">
        <v>1394</v>
      </c>
      <c r="F229" s="844" t="s">
        <v>5467</v>
      </c>
      <c r="G229" s="956">
        <v>40826</v>
      </c>
    </row>
    <row r="230" spans="1:7">
      <c r="A230" s="819">
        <v>229</v>
      </c>
      <c r="B230" s="819" t="s">
        <v>171</v>
      </c>
      <c r="C230" s="954" t="s">
        <v>781</v>
      </c>
      <c r="D230" s="819" t="s">
        <v>1328</v>
      </c>
      <c r="E230" s="819" t="s">
        <v>1394</v>
      </c>
      <c r="F230" s="844" t="s">
        <v>5467</v>
      </c>
      <c r="G230" s="956">
        <v>40826</v>
      </c>
    </row>
    <row r="231" spans="1:7">
      <c r="A231" s="819">
        <v>230</v>
      </c>
      <c r="B231" s="819" t="s">
        <v>171</v>
      </c>
      <c r="C231" s="954" t="s">
        <v>781</v>
      </c>
      <c r="D231" s="819" t="s">
        <v>1328</v>
      </c>
      <c r="E231" s="819" t="s">
        <v>1394</v>
      </c>
      <c r="F231" s="844" t="s">
        <v>5467</v>
      </c>
      <c r="G231" s="956">
        <v>40826</v>
      </c>
    </row>
    <row r="232" spans="1:7">
      <c r="A232" s="819">
        <v>231</v>
      </c>
      <c r="B232" s="819" t="s">
        <v>122</v>
      </c>
      <c r="C232" s="954" t="s">
        <v>1329</v>
      </c>
      <c r="D232" s="819" t="s">
        <v>1330</v>
      </c>
      <c r="E232" s="819" t="s">
        <v>404</v>
      </c>
      <c r="F232" s="844" t="s">
        <v>5467</v>
      </c>
      <c r="G232" s="955" t="s">
        <v>2415</v>
      </c>
    </row>
    <row r="233" spans="1:7">
      <c r="A233" s="819">
        <v>232</v>
      </c>
      <c r="B233" s="819" t="s">
        <v>1103</v>
      </c>
      <c r="C233" s="954" t="s">
        <v>1305</v>
      </c>
      <c r="D233" s="819" t="s">
        <v>1105</v>
      </c>
      <c r="E233" s="819" t="s">
        <v>1394</v>
      </c>
      <c r="F233" s="844" t="s">
        <v>5467</v>
      </c>
      <c r="G233" s="956">
        <v>40826</v>
      </c>
    </row>
    <row r="234" spans="1:7">
      <c r="A234" s="819">
        <v>233</v>
      </c>
      <c r="B234" s="819" t="s">
        <v>24</v>
      </c>
      <c r="C234" s="954" t="s">
        <v>1331</v>
      </c>
      <c r="D234" s="819" t="s">
        <v>5364</v>
      </c>
      <c r="E234" s="819" t="s">
        <v>6553</v>
      </c>
      <c r="F234" s="844" t="s">
        <v>5467</v>
      </c>
      <c r="G234" s="956">
        <v>40826</v>
      </c>
    </row>
    <row r="235" spans="1:7">
      <c r="A235" s="819">
        <v>234</v>
      </c>
      <c r="B235" s="819" t="s">
        <v>24</v>
      </c>
      <c r="C235" s="954" t="s">
        <v>1331</v>
      </c>
      <c r="D235" s="819" t="s">
        <v>5364</v>
      </c>
      <c r="E235" s="819" t="s">
        <v>6553</v>
      </c>
      <c r="F235" s="844" t="s">
        <v>5467</v>
      </c>
      <c r="G235" s="956">
        <v>40826</v>
      </c>
    </row>
    <row r="236" spans="1:7">
      <c r="A236" s="819">
        <v>235</v>
      </c>
      <c r="B236" s="819" t="s">
        <v>24</v>
      </c>
      <c r="C236" s="954" t="s">
        <v>1331</v>
      </c>
      <c r="D236" s="819" t="s">
        <v>5364</v>
      </c>
      <c r="E236" s="819" t="s">
        <v>6553</v>
      </c>
      <c r="F236" s="844" t="s">
        <v>5467</v>
      </c>
      <c r="G236" s="956">
        <v>40826</v>
      </c>
    </row>
    <row r="237" spans="1:7">
      <c r="A237" s="819">
        <v>236</v>
      </c>
      <c r="B237" s="819" t="s">
        <v>24</v>
      </c>
      <c r="C237" s="954" t="s">
        <v>1331</v>
      </c>
      <c r="D237" s="819" t="s">
        <v>5364</v>
      </c>
      <c r="E237" s="819" t="s">
        <v>6553</v>
      </c>
      <c r="F237" s="844" t="s">
        <v>5467</v>
      </c>
      <c r="G237" s="956">
        <v>40826</v>
      </c>
    </row>
    <row r="238" spans="1:7">
      <c r="A238" s="819">
        <v>237</v>
      </c>
      <c r="B238" s="819" t="s">
        <v>24</v>
      </c>
      <c r="C238" s="954" t="s">
        <v>1333</v>
      </c>
      <c r="D238" s="819" t="s">
        <v>1334</v>
      </c>
      <c r="E238" s="819" t="s">
        <v>1394</v>
      </c>
      <c r="F238" s="844" t="s">
        <v>5467</v>
      </c>
      <c r="G238" s="956">
        <v>40826</v>
      </c>
    </row>
    <row r="239" spans="1:7">
      <c r="A239" s="819">
        <v>238</v>
      </c>
      <c r="B239" s="819" t="s">
        <v>24</v>
      </c>
      <c r="C239" s="954" t="s">
        <v>1333</v>
      </c>
      <c r="D239" s="819" t="s">
        <v>1334</v>
      </c>
      <c r="E239" s="819" t="s">
        <v>1394</v>
      </c>
      <c r="F239" s="844" t="s">
        <v>5467</v>
      </c>
      <c r="G239" s="956">
        <v>40826</v>
      </c>
    </row>
    <row r="240" spans="1:7">
      <c r="A240" s="819">
        <v>239</v>
      </c>
      <c r="B240" s="819" t="s">
        <v>123</v>
      </c>
      <c r="C240" s="954" t="s">
        <v>4236</v>
      </c>
      <c r="D240" s="819" t="s">
        <v>1336</v>
      </c>
      <c r="E240" s="819" t="s">
        <v>404</v>
      </c>
      <c r="F240" s="844" t="s">
        <v>5467</v>
      </c>
      <c r="G240" s="956">
        <v>40826</v>
      </c>
    </row>
    <row r="241" spans="1:7">
      <c r="A241" s="819">
        <v>240</v>
      </c>
      <c r="B241" s="819" t="s">
        <v>5365</v>
      </c>
      <c r="C241" s="954" t="s">
        <v>1338</v>
      </c>
      <c r="D241" s="819" t="s">
        <v>1114</v>
      </c>
      <c r="E241" s="819" t="s">
        <v>1394</v>
      </c>
      <c r="F241" s="844" t="s">
        <v>5467</v>
      </c>
      <c r="G241" s="956">
        <v>40826</v>
      </c>
    </row>
    <row r="242" spans="1:7">
      <c r="A242" s="819">
        <v>241</v>
      </c>
      <c r="B242" s="819" t="s">
        <v>5365</v>
      </c>
      <c r="C242" s="954" t="s">
        <v>1338</v>
      </c>
      <c r="D242" s="819" t="s">
        <v>1114</v>
      </c>
      <c r="E242" s="819" t="s">
        <v>1394</v>
      </c>
      <c r="F242" s="844" t="s">
        <v>5467</v>
      </c>
      <c r="G242" s="956">
        <v>40826</v>
      </c>
    </row>
    <row r="243" spans="1:7">
      <c r="A243" s="819">
        <v>242</v>
      </c>
      <c r="B243" s="819" t="s">
        <v>5365</v>
      </c>
      <c r="C243" s="954" t="s">
        <v>1338</v>
      </c>
      <c r="D243" s="819" t="s">
        <v>1114</v>
      </c>
      <c r="E243" s="819" t="s">
        <v>1394</v>
      </c>
      <c r="F243" s="844" t="s">
        <v>5467</v>
      </c>
      <c r="G243" s="956">
        <v>40826</v>
      </c>
    </row>
    <row r="244" spans="1:7">
      <c r="A244" s="819">
        <v>243</v>
      </c>
      <c r="B244" s="819" t="s">
        <v>6548</v>
      </c>
      <c r="C244" s="954" t="s">
        <v>812</v>
      </c>
      <c r="D244" s="819" t="s">
        <v>793</v>
      </c>
      <c r="E244" s="819" t="s">
        <v>6559</v>
      </c>
      <c r="F244" s="844" t="s">
        <v>5467</v>
      </c>
      <c r="G244" s="956">
        <v>40826</v>
      </c>
    </row>
    <row r="245" spans="1:7">
      <c r="A245" s="819">
        <v>244</v>
      </c>
      <c r="B245" s="819" t="s">
        <v>6548</v>
      </c>
      <c r="C245" s="954" t="s">
        <v>812</v>
      </c>
      <c r="D245" s="819" t="s">
        <v>793</v>
      </c>
      <c r="E245" s="819" t="s">
        <v>404</v>
      </c>
      <c r="F245" s="844" t="s">
        <v>5467</v>
      </c>
      <c r="G245" s="956">
        <v>40826</v>
      </c>
    </row>
    <row r="246" spans="1:7">
      <c r="A246" s="819">
        <v>245</v>
      </c>
      <c r="B246" s="819" t="s">
        <v>6548</v>
      </c>
      <c r="C246" s="954" t="s">
        <v>812</v>
      </c>
      <c r="D246" s="819" t="s">
        <v>793</v>
      </c>
      <c r="E246" s="819" t="s">
        <v>404</v>
      </c>
      <c r="F246" s="844" t="s">
        <v>5467</v>
      </c>
      <c r="G246" s="956">
        <v>40826</v>
      </c>
    </row>
    <row r="247" spans="1:7">
      <c r="A247" s="819">
        <v>246</v>
      </c>
      <c r="B247" s="819" t="s">
        <v>95</v>
      </c>
      <c r="C247" s="954" t="s">
        <v>1340</v>
      </c>
      <c r="D247" s="819" t="s">
        <v>2907</v>
      </c>
      <c r="E247" s="819" t="s">
        <v>1371</v>
      </c>
      <c r="F247" s="844" t="s">
        <v>5467</v>
      </c>
      <c r="G247" s="956">
        <v>40826</v>
      </c>
    </row>
    <row r="248" spans="1:7">
      <c r="A248" s="819">
        <v>247</v>
      </c>
      <c r="B248" s="819" t="s">
        <v>199</v>
      </c>
      <c r="C248" s="954" t="s">
        <v>1342</v>
      </c>
      <c r="D248" s="819" t="s">
        <v>1105</v>
      </c>
      <c r="E248" s="819" t="s">
        <v>404</v>
      </c>
      <c r="F248" s="844" t="s">
        <v>5467</v>
      </c>
      <c r="G248" s="956">
        <v>40827</v>
      </c>
    </row>
    <row r="249" spans="1:7">
      <c r="A249" s="819">
        <v>248</v>
      </c>
      <c r="B249" s="819" t="s">
        <v>199</v>
      </c>
      <c r="C249" s="954" t="s">
        <v>1342</v>
      </c>
      <c r="D249" s="819" t="s">
        <v>1105</v>
      </c>
      <c r="E249" s="819" t="s">
        <v>404</v>
      </c>
      <c r="F249" s="844" t="s">
        <v>5467</v>
      </c>
      <c r="G249" s="956">
        <v>40827</v>
      </c>
    </row>
    <row r="250" spans="1:7">
      <c r="A250" s="819">
        <v>249</v>
      </c>
      <c r="B250" s="819" t="s">
        <v>137</v>
      </c>
      <c r="C250" s="954" t="s">
        <v>5366</v>
      </c>
      <c r="D250" s="819" t="s">
        <v>2501</v>
      </c>
      <c r="E250" s="819" t="s">
        <v>1397</v>
      </c>
      <c r="F250" s="844" t="s">
        <v>5467</v>
      </c>
      <c r="G250" s="956">
        <v>40827</v>
      </c>
    </row>
    <row r="251" spans="1:7">
      <c r="A251" s="819">
        <v>250</v>
      </c>
      <c r="B251" s="819" t="s">
        <v>137</v>
      </c>
      <c r="C251" s="954" t="s">
        <v>5366</v>
      </c>
      <c r="D251" s="819" t="s">
        <v>2501</v>
      </c>
      <c r="E251" s="819" t="s">
        <v>1397</v>
      </c>
      <c r="F251" s="844" t="s">
        <v>5467</v>
      </c>
      <c r="G251" s="956">
        <v>40827</v>
      </c>
    </row>
    <row r="252" spans="1:7">
      <c r="A252" s="819">
        <v>251</v>
      </c>
      <c r="B252" s="819" t="s">
        <v>20</v>
      </c>
      <c r="C252" s="954" t="s">
        <v>1425</v>
      </c>
      <c r="D252" s="819" t="s">
        <v>1717</v>
      </c>
      <c r="E252" s="819" t="s">
        <v>1397</v>
      </c>
      <c r="F252" s="844" t="s">
        <v>5467</v>
      </c>
      <c r="G252" s="956">
        <v>40827</v>
      </c>
    </row>
    <row r="253" spans="1:7">
      <c r="A253" s="819">
        <v>252</v>
      </c>
      <c r="B253" s="819" t="s">
        <v>20</v>
      </c>
      <c r="C253" s="954" t="s">
        <v>1425</v>
      </c>
      <c r="D253" s="819" t="s">
        <v>1717</v>
      </c>
      <c r="E253" s="819" t="s">
        <v>1397</v>
      </c>
      <c r="F253" s="844" t="s">
        <v>5467</v>
      </c>
      <c r="G253" s="956">
        <v>40827</v>
      </c>
    </row>
    <row r="254" spans="1:7">
      <c r="A254" s="819">
        <v>253</v>
      </c>
      <c r="B254" s="819" t="s">
        <v>20</v>
      </c>
      <c r="C254" s="954" t="s">
        <v>1425</v>
      </c>
      <c r="D254" s="819" t="s">
        <v>1717</v>
      </c>
      <c r="E254" s="819" t="s">
        <v>1397</v>
      </c>
      <c r="F254" s="844" t="s">
        <v>5467</v>
      </c>
      <c r="G254" s="956">
        <v>40827</v>
      </c>
    </row>
    <row r="255" spans="1:7">
      <c r="A255" s="819">
        <v>254</v>
      </c>
      <c r="B255" s="819" t="s">
        <v>763</v>
      </c>
      <c r="C255" s="954" t="s">
        <v>1347</v>
      </c>
      <c r="D255" s="819" t="s">
        <v>1105</v>
      </c>
      <c r="E255" s="819" t="s">
        <v>404</v>
      </c>
      <c r="F255" s="844" t="s">
        <v>5467</v>
      </c>
      <c r="G255" s="956">
        <v>40827</v>
      </c>
    </row>
    <row r="256" spans="1:7">
      <c r="A256" s="819">
        <v>255</v>
      </c>
      <c r="B256" s="819" t="s">
        <v>763</v>
      </c>
      <c r="C256" s="954" t="s">
        <v>1347</v>
      </c>
      <c r="D256" s="819" t="s">
        <v>1105</v>
      </c>
      <c r="E256" s="819" t="s">
        <v>404</v>
      </c>
      <c r="F256" s="844" t="s">
        <v>5467</v>
      </c>
      <c r="G256" s="956">
        <v>40827</v>
      </c>
    </row>
    <row r="257" spans="1:7">
      <c r="A257" s="819">
        <v>256</v>
      </c>
      <c r="B257" s="819" t="s">
        <v>153</v>
      </c>
      <c r="C257" s="954" t="s">
        <v>154</v>
      </c>
      <c r="D257" s="819" t="s">
        <v>1156</v>
      </c>
      <c r="E257" s="819" t="s">
        <v>404</v>
      </c>
      <c r="F257" s="844" t="s">
        <v>5467</v>
      </c>
      <c r="G257" s="956">
        <v>40827</v>
      </c>
    </row>
    <row r="258" spans="1:7">
      <c r="A258" s="819">
        <v>257</v>
      </c>
      <c r="B258" s="819" t="s">
        <v>153</v>
      </c>
      <c r="C258" s="954" t="s">
        <v>154</v>
      </c>
      <c r="D258" s="819" t="s">
        <v>1156</v>
      </c>
      <c r="E258" s="819" t="s">
        <v>404</v>
      </c>
      <c r="F258" s="844" t="s">
        <v>5467</v>
      </c>
      <c r="G258" s="956">
        <v>40827</v>
      </c>
    </row>
    <row r="259" spans="1:7">
      <c r="A259" s="819">
        <v>258</v>
      </c>
      <c r="B259" s="819" t="s">
        <v>28</v>
      </c>
      <c r="C259" s="954" t="s">
        <v>1349</v>
      </c>
      <c r="D259" s="819" t="s">
        <v>1350</v>
      </c>
      <c r="E259" s="819" t="s">
        <v>404</v>
      </c>
      <c r="F259" s="844" t="s">
        <v>5467</v>
      </c>
      <c r="G259" s="955" t="s">
        <v>2415</v>
      </c>
    </row>
    <row r="260" spans="1:7">
      <c r="A260" s="819">
        <v>259</v>
      </c>
      <c r="B260" s="819" t="s">
        <v>28</v>
      </c>
      <c r="C260" s="954" t="s">
        <v>1349</v>
      </c>
      <c r="D260" s="819" t="s">
        <v>1350</v>
      </c>
      <c r="E260" s="819" t="s">
        <v>404</v>
      </c>
      <c r="F260" s="844" t="s">
        <v>5467</v>
      </c>
      <c r="G260" s="955" t="s">
        <v>2415</v>
      </c>
    </row>
    <row r="261" spans="1:7">
      <c r="A261" s="819">
        <v>260</v>
      </c>
      <c r="B261" s="819" t="s">
        <v>20</v>
      </c>
      <c r="C261" s="954"/>
      <c r="D261" s="819"/>
      <c r="E261" s="819" t="s">
        <v>404</v>
      </c>
      <c r="F261" s="844" t="s">
        <v>5467</v>
      </c>
      <c r="G261" s="955" t="s">
        <v>2415</v>
      </c>
    </row>
    <row r="262" spans="1:7">
      <c r="A262" s="819">
        <v>261</v>
      </c>
      <c r="B262" s="819" t="s">
        <v>13</v>
      </c>
      <c r="C262" s="954" t="s">
        <v>1353</v>
      </c>
      <c r="D262" s="819" t="s">
        <v>1354</v>
      </c>
      <c r="E262" s="819" t="s">
        <v>404</v>
      </c>
      <c r="F262" s="844" t="s">
        <v>5467</v>
      </c>
      <c r="G262" s="956">
        <v>40827</v>
      </c>
    </row>
    <row r="263" spans="1:7">
      <c r="A263" s="819">
        <v>262</v>
      </c>
      <c r="B263" s="819" t="s">
        <v>249</v>
      </c>
      <c r="C263" s="954" t="s">
        <v>1355</v>
      </c>
      <c r="D263" s="819" t="s">
        <v>1356</v>
      </c>
      <c r="E263" s="819" t="s">
        <v>404</v>
      </c>
      <c r="F263" s="844" t="s">
        <v>5467</v>
      </c>
      <c r="G263" s="955" t="s">
        <v>2415</v>
      </c>
    </row>
    <row r="264" spans="1:7">
      <c r="A264" s="819">
        <v>263</v>
      </c>
      <c r="B264" s="819" t="s">
        <v>249</v>
      </c>
      <c r="C264" s="954" t="s">
        <v>1355</v>
      </c>
      <c r="D264" s="819" t="s">
        <v>1356</v>
      </c>
      <c r="E264" s="819" t="s">
        <v>404</v>
      </c>
      <c r="F264" s="844" t="s">
        <v>5467</v>
      </c>
      <c r="G264" s="955" t="s">
        <v>2415</v>
      </c>
    </row>
    <row r="265" spans="1:7">
      <c r="A265" s="819">
        <v>264</v>
      </c>
      <c r="B265" s="819" t="s">
        <v>143</v>
      </c>
      <c r="C265" s="954" t="s">
        <v>1357</v>
      </c>
      <c r="D265" s="819" t="s">
        <v>1358</v>
      </c>
      <c r="E265" s="819" t="s">
        <v>1394</v>
      </c>
      <c r="F265" s="844" t="s">
        <v>5467</v>
      </c>
      <c r="G265" s="956">
        <v>40797</v>
      </c>
    </row>
    <row r="266" spans="1:7">
      <c r="A266" s="819">
        <v>265</v>
      </c>
      <c r="B266" s="819" t="s">
        <v>123</v>
      </c>
      <c r="C266" s="954" t="s">
        <v>228</v>
      </c>
      <c r="D266" s="819" t="s">
        <v>1042</v>
      </c>
      <c r="E266" s="819" t="s">
        <v>404</v>
      </c>
      <c r="F266" s="844" t="s">
        <v>5467</v>
      </c>
      <c r="G266" s="955" t="s">
        <v>2415</v>
      </c>
    </row>
    <row r="267" spans="1:7">
      <c r="A267" s="819">
        <v>266</v>
      </c>
      <c r="B267" s="819" t="s">
        <v>123</v>
      </c>
      <c r="C267" s="954" t="s">
        <v>228</v>
      </c>
      <c r="D267" s="819" t="s">
        <v>1042</v>
      </c>
      <c r="E267" s="819" t="s">
        <v>404</v>
      </c>
      <c r="F267" s="844" t="s">
        <v>5467</v>
      </c>
      <c r="G267" s="955" t="s">
        <v>2415</v>
      </c>
    </row>
    <row r="268" spans="1:7">
      <c r="A268" s="819">
        <v>267</v>
      </c>
      <c r="B268" s="819" t="s">
        <v>249</v>
      </c>
      <c r="C268" s="954" t="s">
        <v>1359</v>
      </c>
      <c r="D268" s="819" t="s">
        <v>1360</v>
      </c>
      <c r="E268" s="819" t="s">
        <v>404</v>
      </c>
      <c r="F268" s="844" t="s">
        <v>5467</v>
      </c>
      <c r="G268" s="956">
        <v>40827</v>
      </c>
    </row>
    <row r="269" spans="1:7">
      <c r="A269" s="819">
        <v>268</v>
      </c>
      <c r="B269" s="819" t="s">
        <v>249</v>
      </c>
      <c r="C269" s="954" t="s">
        <v>1359</v>
      </c>
      <c r="D269" s="819" t="s">
        <v>1360</v>
      </c>
      <c r="E269" s="819" t="s">
        <v>404</v>
      </c>
      <c r="F269" s="844" t="s">
        <v>5467</v>
      </c>
      <c r="G269" s="956">
        <v>40827</v>
      </c>
    </row>
    <row r="270" spans="1:7">
      <c r="A270" s="819">
        <v>269</v>
      </c>
      <c r="B270" s="819" t="s">
        <v>249</v>
      </c>
      <c r="C270" s="954" t="s">
        <v>1359</v>
      </c>
      <c r="D270" s="819" t="s">
        <v>1360</v>
      </c>
      <c r="E270" s="819" t="s">
        <v>404</v>
      </c>
      <c r="F270" s="844" t="s">
        <v>5467</v>
      </c>
      <c r="G270" s="956">
        <v>40827</v>
      </c>
    </row>
    <row r="271" spans="1:7">
      <c r="A271" s="819">
        <v>270</v>
      </c>
      <c r="B271" s="819" t="s">
        <v>249</v>
      </c>
      <c r="C271" s="954" t="s">
        <v>1359</v>
      </c>
      <c r="D271" s="819" t="s">
        <v>1360</v>
      </c>
      <c r="E271" s="819" t="s">
        <v>404</v>
      </c>
      <c r="F271" s="844" t="s">
        <v>5467</v>
      </c>
      <c r="G271" s="956">
        <v>40827</v>
      </c>
    </row>
    <row r="272" spans="1:7">
      <c r="A272" s="819">
        <v>271</v>
      </c>
      <c r="B272" s="819" t="s">
        <v>28</v>
      </c>
      <c r="C272" s="954" t="s">
        <v>1362</v>
      </c>
      <c r="D272" s="819" t="s">
        <v>2606</v>
      </c>
      <c r="E272" s="819" t="s">
        <v>404</v>
      </c>
      <c r="F272" s="844" t="s">
        <v>5469</v>
      </c>
      <c r="G272" s="956">
        <v>40851</v>
      </c>
    </row>
    <row r="273" spans="1:7">
      <c r="A273" s="819">
        <v>272</v>
      </c>
      <c r="B273" s="819" t="s">
        <v>28</v>
      </c>
      <c r="C273" s="954" t="s">
        <v>1362</v>
      </c>
      <c r="D273" s="819" t="s">
        <v>2606</v>
      </c>
      <c r="E273" s="819" t="s">
        <v>404</v>
      </c>
      <c r="F273" s="844" t="s">
        <v>5469</v>
      </c>
      <c r="G273" s="956">
        <v>40852</v>
      </c>
    </row>
    <row r="274" spans="1:7">
      <c r="A274" s="819">
        <v>273</v>
      </c>
      <c r="B274" s="819" t="s">
        <v>28</v>
      </c>
      <c r="C274" s="954" t="s">
        <v>1362</v>
      </c>
      <c r="D274" s="819" t="s">
        <v>2606</v>
      </c>
      <c r="E274" s="819" t="s">
        <v>404</v>
      </c>
      <c r="F274" s="844" t="s">
        <v>5469</v>
      </c>
      <c r="G274" s="956">
        <v>40853</v>
      </c>
    </row>
    <row r="275" spans="1:7">
      <c r="A275" s="819">
        <v>274</v>
      </c>
      <c r="B275" s="819" t="s">
        <v>28</v>
      </c>
      <c r="C275" s="954" t="s">
        <v>1362</v>
      </c>
      <c r="D275" s="819" t="s">
        <v>2606</v>
      </c>
      <c r="E275" s="819" t="s">
        <v>404</v>
      </c>
      <c r="F275" s="844" t="s">
        <v>5469</v>
      </c>
      <c r="G275" s="956">
        <v>40854</v>
      </c>
    </row>
    <row r="276" spans="1:7">
      <c r="A276" s="819">
        <v>275</v>
      </c>
      <c r="B276" s="819" t="s">
        <v>28</v>
      </c>
      <c r="C276" s="954" t="s">
        <v>1362</v>
      </c>
      <c r="D276" s="819" t="s">
        <v>2606</v>
      </c>
      <c r="E276" s="819" t="s">
        <v>404</v>
      </c>
      <c r="F276" s="844" t="s">
        <v>5469</v>
      </c>
      <c r="G276" s="956">
        <v>40855</v>
      </c>
    </row>
    <row r="277" spans="1:7">
      <c r="A277" s="819">
        <v>276</v>
      </c>
      <c r="B277" s="819" t="s">
        <v>28</v>
      </c>
      <c r="C277" s="954" t="s">
        <v>1362</v>
      </c>
      <c r="D277" s="819" t="s">
        <v>2606</v>
      </c>
      <c r="E277" s="819" t="s">
        <v>404</v>
      </c>
      <c r="F277" s="844" t="s">
        <v>5470</v>
      </c>
      <c r="G277" s="956">
        <v>40856</v>
      </c>
    </row>
    <row r="278" spans="1:7">
      <c r="A278" s="819">
        <v>277</v>
      </c>
      <c r="B278" s="819" t="s">
        <v>24</v>
      </c>
      <c r="C278" s="954" t="s">
        <v>1367</v>
      </c>
      <c r="D278" s="819" t="s">
        <v>1379</v>
      </c>
      <c r="E278" s="819" t="s">
        <v>404</v>
      </c>
      <c r="F278" s="844" t="s">
        <v>5470</v>
      </c>
      <c r="G278" s="955"/>
    </row>
    <row r="279" spans="1:7">
      <c r="A279" s="819">
        <v>278</v>
      </c>
      <c r="B279" s="819" t="s">
        <v>24</v>
      </c>
      <c r="C279" s="954" t="s">
        <v>1367</v>
      </c>
      <c r="D279" s="819" t="s">
        <v>1379</v>
      </c>
      <c r="E279" s="819" t="s">
        <v>404</v>
      </c>
      <c r="F279" s="844" t="s">
        <v>5470</v>
      </c>
      <c r="G279" s="955"/>
    </row>
    <row r="280" spans="1:7">
      <c r="A280" s="819">
        <v>279</v>
      </c>
      <c r="B280" s="819" t="s">
        <v>101</v>
      </c>
      <c r="C280" s="954" t="s">
        <v>1369</v>
      </c>
      <c r="D280" s="819" t="s">
        <v>3711</v>
      </c>
      <c r="E280" s="819" t="s">
        <v>1371</v>
      </c>
      <c r="F280" s="844" t="s">
        <v>5470</v>
      </c>
      <c r="G280" s="956">
        <v>40791</v>
      </c>
    </row>
    <row r="281" spans="1:7">
      <c r="A281" s="819">
        <v>280</v>
      </c>
      <c r="B281" s="819" t="s">
        <v>101</v>
      </c>
      <c r="C281" s="954" t="s">
        <v>102</v>
      </c>
      <c r="D281" s="819" t="s">
        <v>1372</v>
      </c>
      <c r="E281" s="819" t="s">
        <v>1371</v>
      </c>
      <c r="F281" s="844" t="s">
        <v>5470</v>
      </c>
      <c r="G281" s="956">
        <v>40791</v>
      </c>
    </row>
    <row r="282" spans="1:7">
      <c r="A282" s="819">
        <v>281</v>
      </c>
      <c r="B282" s="819" t="s">
        <v>101</v>
      </c>
      <c r="C282" s="954" t="s">
        <v>1373</v>
      </c>
      <c r="D282" s="819" t="s">
        <v>1124</v>
      </c>
      <c r="E282" s="819" t="s">
        <v>1371</v>
      </c>
      <c r="F282" s="844" t="s">
        <v>5471</v>
      </c>
      <c r="G282" s="956">
        <v>40877</v>
      </c>
    </row>
    <row r="283" spans="1:7">
      <c r="A283" s="819">
        <v>282</v>
      </c>
      <c r="B283" s="819" t="s">
        <v>1375</v>
      </c>
      <c r="C283" s="954" t="s">
        <v>1376</v>
      </c>
      <c r="D283" s="819" t="s">
        <v>1377</v>
      </c>
      <c r="E283" s="819" t="s">
        <v>1371</v>
      </c>
      <c r="F283" s="844" t="s">
        <v>5471</v>
      </c>
      <c r="G283" s="956">
        <v>40877</v>
      </c>
    </row>
    <row r="284" spans="1:7">
      <c r="A284" s="819">
        <v>283</v>
      </c>
      <c r="B284" s="819" t="s">
        <v>1375</v>
      </c>
      <c r="C284" s="954" t="s">
        <v>1376</v>
      </c>
      <c r="D284" s="819" t="s">
        <v>1377</v>
      </c>
      <c r="E284" s="819" t="s">
        <v>1371</v>
      </c>
      <c r="F284" s="844" t="s">
        <v>5471</v>
      </c>
      <c r="G284" s="956">
        <v>40877</v>
      </c>
    </row>
    <row r="285" spans="1:7">
      <c r="A285" s="819">
        <v>284</v>
      </c>
      <c r="B285" s="819" t="s">
        <v>1375</v>
      </c>
      <c r="C285" s="954" t="s">
        <v>2923</v>
      </c>
      <c r="D285" s="819" t="s">
        <v>1379</v>
      </c>
      <c r="E285" s="819" t="s">
        <v>1371</v>
      </c>
      <c r="F285" s="844" t="s">
        <v>5471</v>
      </c>
      <c r="G285" s="956">
        <v>40877</v>
      </c>
    </row>
    <row r="286" spans="1:7">
      <c r="A286" s="819">
        <v>285</v>
      </c>
      <c r="B286" s="819" t="s">
        <v>101</v>
      </c>
      <c r="C286" s="954" t="s">
        <v>1380</v>
      </c>
      <c r="D286" s="819" t="s">
        <v>3664</v>
      </c>
      <c r="E286" s="819" t="s">
        <v>1371</v>
      </c>
      <c r="F286" s="844" t="s">
        <v>5471</v>
      </c>
      <c r="G286" s="956">
        <v>40877</v>
      </c>
    </row>
    <row r="287" spans="1:7">
      <c r="A287" s="819">
        <v>286</v>
      </c>
      <c r="B287" s="819" t="s">
        <v>101</v>
      </c>
      <c r="C287" s="954" t="s">
        <v>1380</v>
      </c>
      <c r="D287" s="819" t="s">
        <v>3664</v>
      </c>
      <c r="E287" s="819" t="s">
        <v>1371</v>
      </c>
      <c r="F287" s="844" t="s">
        <v>5467</v>
      </c>
      <c r="G287" s="956">
        <v>40877</v>
      </c>
    </row>
    <row r="288" spans="1:7">
      <c r="A288" s="819">
        <v>287</v>
      </c>
      <c r="B288" s="819" t="s">
        <v>101</v>
      </c>
      <c r="C288" s="954" t="s">
        <v>1380</v>
      </c>
      <c r="D288" s="819" t="s">
        <v>3664</v>
      </c>
      <c r="E288" s="819" t="s">
        <v>1371</v>
      </c>
      <c r="F288" s="844" t="s">
        <v>5467</v>
      </c>
      <c r="G288" s="956">
        <v>40877</v>
      </c>
    </row>
    <row r="289" spans="1:7">
      <c r="A289" s="819">
        <v>288</v>
      </c>
      <c r="B289" s="819" t="s">
        <v>10</v>
      </c>
      <c r="C289" s="954" t="s">
        <v>210</v>
      </c>
      <c r="D289" s="819" t="s">
        <v>1383</v>
      </c>
      <c r="E289" s="819" t="s">
        <v>1371</v>
      </c>
      <c r="F289" s="844" t="s">
        <v>5467</v>
      </c>
      <c r="G289" s="956"/>
    </row>
    <row r="290" spans="1:7">
      <c r="A290" s="819">
        <v>289</v>
      </c>
      <c r="B290" s="819" t="s">
        <v>10</v>
      </c>
      <c r="C290" s="954" t="s">
        <v>210</v>
      </c>
      <c r="D290" s="819" t="s">
        <v>1383</v>
      </c>
      <c r="E290" s="819" t="s">
        <v>1371</v>
      </c>
      <c r="F290" s="844" t="s">
        <v>5467</v>
      </c>
      <c r="G290" s="956"/>
    </row>
    <row r="291" spans="1:7">
      <c r="A291" s="819">
        <v>290</v>
      </c>
      <c r="B291" s="819" t="s">
        <v>10</v>
      </c>
      <c r="C291" s="954" t="s">
        <v>210</v>
      </c>
      <c r="D291" s="819" t="s">
        <v>1383</v>
      </c>
      <c r="E291" s="819" t="s">
        <v>1371</v>
      </c>
      <c r="F291" s="844" t="s">
        <v>5467</v>
      </c>
      <c r="G291" s="956">
        <v>40877</v>
      </c>
    </row>
    <row r="292" spans="1:7">
      <c r="A292" s="819">
        <v>291</v>
      </c>
      <c r="B292" s="819" t="s">
        <v>101</v>
      </c>
      <c r="C292" s="954" t="s">
        <v>1384</v>
      </c>
      <c r="D292" s="819" t="s">
        <v>1042</v>
      </c>
      <c r="E292" s="819" t="s">
        <v>1371</v>
      </c>
      <c r="F292" s="844" t="s">
        <v>5471</v>
      </c>
      <c r="G292" s="956">
        <v>40877</v>
      </c>
    </row>
    <row r="293" spans="1:7">
      <c r="A293" s="819">
        <v>292</v>
      </c>
      <c r="B293" s="819" t="s">
        <v>1385</v>
      </c>
      <c r="C293" s="954" t="s">
        <v>1386</v>
      </c>
      <c r="D293" s="819" t="s">
        <v>817</v>
      </c>
      <c r="E293" s="819" t="s">
        <v>1371</v>
      </c>
      <c r="F293" s="844" t="s">
        <v>5471</v>
      </c>
      <c r="G293" s="956">
        <v>40791</v>
      </c>
    </row>
    <row r="294" spans="1:7">
      <c r="A294" s="819">
        <v>293</v>
      </c>
      <c r="B294" s="819" t="s">
        <v>95</v>
      </c>
      <c r="C294" s="954" t="s">
        <v>1340</v>
      </c>
      <c r="D294" s="819" t="s">
        <v>2907</v>
      </c>
      <c r="E294" s="819" t="s">
        <v>1371</v>
      </c>
      <c r="F294" s="844" t="s">
        <v>5471</v>
      </c>
      <c r="G294" s="955"/>
    </row>
    <row r="295" spans="1:7">
      <c r="A295" s="819">
        <v>294</v>
      </c>
      <c r="B295" s="819" t="s">
        <v>1375</v>
      </c>
      <c r="C295" s="954" t="s">
        <v>1376</v>
      </c>
      <c r="D295" s="819" t="s">
        <v>1377</v>
      </c>
      <c r="E295" s="819" t="s">
        <v>1371</v>
      </c>
      <c r="F295" s="844" t="s">
        <v>5471</v>
      </c>
      <c r="G295" s="956">
        <v>40877</v>
      </c>
    </row>
    <row r="296" spans="1:7">
      <c r="A296" s="819">
        <v>295</v>
      </c>
      <c r="B296" s="819" t="s">
        <v>1385</v>
      </c>
      <c r="C296" s="954" t="s">
        <v>1386</v>
      </c>
      <c r="D296" s="819" t="s">
        <v>817</v>
      </c>
      <c r="E296" s="819" t="s">
        <v>1371</v>
      </c>
      <c r="F296" s="844" t="s">
        <v>5467</v>
      </c>
      <c r="G296" s="956"/>
    </row>
    <row r="297" spans="1:7">
      <c r="A297" s="819">
        <v>296</v>
      </c>
      <c r="B297" s="819" t="s">
        <v>124</v>
      </c>
      <c r="C297" s="954" t="s">
        <v>1389</v>
      </c>
      <c r="D297" s="819" t="s">
        <v>1390</v>
      </c>
      <c r="E297" s="819" t="s">
        <v>1371</v>
      </c>
      <c r="F297" s="844" t="s">
        <v>5467</v>
      </c>
      <c r="G297" s="956"/>
    </row>
    <row r="298" spans="1:7">
      <c r="A298" s="819">
        <v>297</v>
      </c>
      <c r="B298" s="819" t="s">
        <v>1385</v>
      </c>
      <c r="C298" s="954" t="s">
        <v>2096</v>
      </c>
      <c r="D298" s="819" t="s">
        <v>2951</v>
      </c>
      <c r="E298" s="819" t="s">
        <v>1371</v>
      </c>
      <c r="F298" s="844" t="s">
        <v>5467</v>
      </c>
      <c r="G298" s="956">
        <v>40877</v>
      </c>
    </row>
    <row r="299" spans="1:7">
      <c r="A299" s="819">
        <v>298</v>
      </c>
      <c r="B299" s="819" t="s">
        <v>1375</v>
      </c>
      <c r="C299" s="954" t="s">
        <v>1376</v>
      </c>
      <c r="D299" s="819" t="s">
        <v>1377</v>
      </c>
      <c r="E299" s="819" t="s">
        <v>1371</v>
      </c>
      <c r="F299" s="844" t="s">
        <v>5467</v>
      </c>
      <c r="G299" s="955"/>
    </row>
    <row r="300" spans="1:7">
      <c r="A300" s="819">
        <v>299</v>
      </c>
      <c r="B300" s="819" t="s">
        <v>1375</v>
      </c>
      <c r="C300" s="954" t="s">
        <v>1376</v>
      </c>
      <c r="D300" s="819" t="s">
        <v>1377</v>
      </c>
      <c r="E300" s="819" t="s">
        <v>1371</v>
      </c>
      <c r="F300" s="844" t="s">
        <v>5467</v>
      </c>
      <c r="G300" s="955"/>
    </row>
    <row r="301" spans="1:7">
      <c r="A301" s="819">
        <v>300</v>
      </c>
      <c r="B301" s="819" t="s">
        <v>124</v>
      </c>
      <c r="C301" s="954" t="s">
        <v>1389</v>
      </c>
      <c r="D301" s="819" t="s">
        <v>1390</v>
      </c>
      <c r="E301" s="819" t="s">
        <v>1371</v>
      </c>
      <c r="F301" s="844" t="s">
        <v>5469</v>
      </c>
      <c r="G301" s="956">
        <v>40838</v>
      </c>
    </row>
    <row r="302" spans="1:7">
      <c r="A302" s="819">
        <v>301</v>
      </c>
      <c r="B302" s="819" t="s">
        <v>401</v>
      </c>
      <c r="C302" s="954" t="s">
        <v>1391</v>
      </c>
      <c r="D302" s="819" t="s">
        <v>786</v>
      </c>
      <c r="E302" s="819" t="s">
        <v>1371</v>
      </c>
      <c r="F302" s="844" t="s">
        <v>5469</v>
      </c>
      <c r="G302" s="956">
        <v>40877</v>
      </c>
    </row>
    <row r="303" spans="1:7">
      <c r="A303" s="819">
        <v>302</v>
      </c>
      <c r="B303" s="819" t="s">
        <v>10</v>
      </c>
      <c r="C303" s="954" t="s">
        <v>1392</v>
      </c>
      <c r="D303" s="819" t="s">
        <v>5419</v>
      </c>
      <c r="E303" s="819" t="s">
        <v>1394</v>
      </c>
      <c r="F303" s="844" t="s">
        <v>5469</v>
      </c>
      <c r="G303" s="955"/>
    </row>
    <row r="304" spans="1:7">
      <c r="A304" s="819">
        <v>303</v>
      </c>
      <c r="B304" s="819" t="s">
        <v>95</v>
      </c>
      <c r="C304" s="954" t="s">
        <v>1395</v>
      </c>
      <c r="D304" s="819" t="s">
        <v>5430</v>
      </c>
      <c r="E304" s="819" t="s">
        <v>1371</v>
      </c>
      <c r="F304" s="844" t="s">
        <v>5469</v>
      </c>
      <c r="G304" s="956">
        <v>40877</v>
      </c>
    </row>
    <row r="305" spans="1:7">
      <c r="A305" s="819">
        <v>304</v>
      </c>
      <c r="B305" s="819" t="s">
        <v>249</v>
      </c>
      <c r="C305" s="954" t="s">
        <v>1359</v>
      </c>
      <c r="D305" s="819" t="s">
        <v>1360</v>
      </c>
      <c r="E305" s="819" t="s">
        <v>1397</v>
      </c>
      <c r="F305" s="844" t="s">
        <v>5469</v>
      </c>
      <c r="G305" s="955"/>
    </row>
    <row r="306" spans="1:7">
      <c r="A306" s="819">
        <v>305</v>
      </c>
      <c r="B306" s="819" t="s">
        <v>249</v>
      </c>
      <c r="C306" s="954" t="s">
        <v>1359</v>
      </c>
      <c r="D306" s="819" t="s">
        <v>1360</v>
      </c>
      <c r="E306" s="819" t="s">
        <v>1397</v>
      </c>
      <c r="F306" s="844" t="s">
        <v>5470</v>
      </c>
      <c r="G306" s="955"/>
    </row>
    <row r="307" spans="1:7">
      <c r="A307" s="819">
        <v>306</v>
      </c>
      <c r="B307" s="819" t="s">
        <v>249</v>
      </c>
      <c r="C307" s="954" t="s">
        <v>1359</v>
      </c>
      <c r="D307" s="819" t="s">
        <v>1360</v>
      </c>
      <c r="E307" s="819" t="s">
        <v>1397</v>
      </c>
      <c r="F307" s="844" t="s">
        <v>5470</v>
      </c>
      <c r="G307" s="955"/>
    </row>
    <row r="308" spans="1:7">
      <c r="A308" s="819">
        <v>307</v>
      </c>
      <c r="B308" s="819" t="s">
        <v>249</v>
      </c>
      <c r="C308" s="954" t="s">
        <v>1359</v>
      </c>
      <c r="D308" s="819" t="s">
        <v>1360</v>
      </c>
      <c r="E308" s="819" t="s">
        <v>1397</v>
      </c>
      <c r="F308" s="844" t="s">
        <v>5470</v>
      </c>
      <c r="G308" s="955"/>
    </row>
    <row r="309" spans="1:7">
      <c r="A309" s="819">
        <v>308</v>
      </c>
      <c r="B309" s="819" t="s">
        <v>249</v>
      </c>
      <c r="C309" s="954" t="s">
        <v>1359</v>
      </c>
      <c r="D309" s="819" t="s">
        <v>1360</v>
      </c>
      <c r="E309" s="819" t="s">
        <v>1397</v>
      </c>
      <c r="F309" s="844" t="s">
        <v>5470</v>
      </c>
      <c r="G309" s="955"/>
    </row>
    <row r="310" spans="1:7">
      <c r="A310" s="819">
        <v>309</v>
      </c>
      <c r="B310" s="819" t="s">
        <v>249</v>
      </c>
      <c r="C310" s="954" t="s">
        <v>1359</v>
      </c>
      <c r="D310" s="819" t="s">
        <v>1360</v>
      </c>
      <c r="E310" s="819" t="s">
        <v>1397</v>
      </c>
      <c r="F310" s="844" t="s">
        <v>5470</v>
      </c>
      <c r="G310" s="955"/>
    </row>
    <row r="311" spans="1:7">
      <c r="A311" s="819">
        <v>310</v>
      </c>
      <c r="B311" s="819" t="s">
        <v>838</v>
      </c>
      <c r="C311" s="954" t="s">
        <v>1398</v>
      </c>
      <c r="D311" s="819" t="s">
        <v>4552</v>
      </c>
      <c r="E311" s="819" t="s">
        <v>1397</v>
      </c>
      <c r="F311" s="844" t="s">
        <v>5469</v>
      </c>
      <c r="G311" s="956">
        <v>40838</v>
      </c>
    </row>
    <row r="312" spans="1:7">
      <c r="A312" s="819">
        <v>311</v>
      </c>
      <c r="B312" s="819" t="s">
        <v>838</v>
      </c>
      <c r="C312" s="954" t="s">
        <v>1398</v>
      </c>
      <c r="D312" s="819" t="s">
        <v>4552</v>
      </c>
      <c r="E312" s="819" t="s">
        <v>1397</v>
      </c>
      <c r="F312" s="844" t="s">
        <v>5472</v>
      </c>
      <c r="G312" s="956">
        <v>40838</v>
      </c>
    </row>
    <row r="313" spans="1:7">
      <c r="A313" s="819">
        <v>312</v>
      </c>
      <c r="B313" s="819" t="s">
        <v>838</v>
      </c>
      <c r="C313" s="954" t="s">
        <v>1398</v>
      </c>
      <c r="D313" s="819" t="s">
        <v>4552</v>
      </c>
      <c r="E313" s="819" t="s">
        <v>1397</v>
      </c>
      <c r="F313" s="844" t="s">
        <v>5472</v>
      </c>
      <c r="G313" s="956">
        <v>40838</v>
      </c>
    </row>
    <row r="314" spans="1:7">
      <c r="A314" s="819">
        <v>313</v>
      </c>
      <c r="B314" s="819" t="s">
        <v>838</v>
      </c>
      <c r="C314" s="954" t="s">
        <v>1398</v>
      </c>
      <c r="D314" s="819" t="s">
        <v>4552</v>
      </c>
      <c r="E314" s="819" t="s">
        <v>1397</v>
      </c>
      <c r="F314" s="844" t="s">
        <v>5472</v>
      </c>
      <c r="G314" s="956">
        <v>40838</v>
      </c>
    </row>
    <row r="315" spans="1:7">
      <c r="A315" s="819">
        <v>314</v>
      </c>
      <c r="B315" s="819" t="s">
        <v>838</v>
      </c>
      <c r="C315" s="954" t="s">
        <v>1398</v>
      </c>
      <c r="D315" s="819" t="s">
        <v>4552</v>
      </c>
      <c r="E315" s="819" t="s">
        <v>1397</v>
      </c>
      <c r="F315" s="844" t="s">
        <v>5472</v>
      </c>
      <c r="G315" s="956">
        <v>40838</v>
      </c>
    </row>
    <row r="316" spans="1:7">
      <c r="A316" s="819">
        <v>315</v>
      </c>
      <c r="B316" s="819" t="s">
        <v>1400</v>
      </c>
      <c r="C316" s="954" t="s">
        <v>1401</v>
      </c>
      <c r="D316" s="819" t="s">
        <v>1402</v>
      </c>
      <c r="E316" s="819" t="s">
        <v>1397</v>
      </c>
      <c r="F316" s="844" t="s">
        <v>5473</v>
      </c>
      <c r="G316" s="956">
        <v>40865</v>
      </c>
    </row>
    <row r="317" spans="1:7">
      <c r="A317" s="819">
        <v>316</v>
      </c>
      <c r="B317" s="819" t="s">
        <v>1400</v>
      </c>
      <c r="C317" s="954" t="s">
        <v>1401</v>
      </c>
      <c r="D317" s="819" t="s">
        <v>1402</v>
      </c>
      <c r="E317" s="819" t="s">
        <v>1397</v>
      </c>
      <c r="F317" s="844" t="s">
        <v>5473</v>
      </c>
      <c r="G317" s="956">
        <v>40865</v>
      </c>
    </row>
    <row r="318" spans="1:7">
      <c r="A318" s="819">
        <v>317</v>
      </c>
      <c r="B318" s="819" t="s">
        <v>1400</v>
      </c>
      <c r="C318" s="954" t="s">
        <v>1401</v>
      </c>
      <c r="D318" s="819" t="s">
        <v>1402</v>
      </c>
      <c r="E318" s="819" t="s">
        <v>1397</v>
      </c>
      <c r="F318" s="844" t="s">
        <v>5473</v>
      </c>
      <c r="G318" s="956">
        <v>40865</v>
      </c>
    </row>
    <row r="319" spans="1:7">
      <c r="A319" s="819">
        <v>318</v>
      </c>
      <c r="B319" s="819" t="s">
        <v>1400</v>
      </c>
      <c r="C319" s="954" t="s">
        <v>1401</v>
      </c>
      <c r="D319" s="819" t="s">
        <v>1402</v>
      </c>
      <c r="E319" s="819" t="s">
        <v>1397</v>
      </c>
      <c r="F319" s="844" t="s">
        <v>5473</v>
      </c>
      <c r="G319" s="956">
        <v>40865</v>
      </c>
    </row>
    <row r="320" spans="1:7">
      <c r="A320" s="819">
        <v>319</v>
      </c>
      <c r="B320" s="819" t="s">
        <v>1400</v>
      </c>
      <c r="C320" s="954" t="s">
        <v>1401</v>
      </c>
      <c r="D320" s="819" t="s">
        <v>1402</v>
      </c>
      <c r="E320" s="819" t="s">
        <v>1397</v>
      </c>
      <c r="F320" s="844" t="s">
        <v>5473</v>
      </c>
      <c r="G320" s="956">
        <v>40865</v>
      </c>
    </row>
    <row r="321" spans="1:7">
      <c r="A321" s="819">
        <v>320</v>
      </c>
      <c r="B321" s="819" t="s">
        <v>175</v>
      </c>
      <c r="C321" s="954" t="s">
        <v>1115</v>
      </c>
      <c r="D321" s="819" t="s">
        <v>5222</v>
      </c>
      <c r="E321" s="819" t="s">
        <v>1397</v>
      </c>
      <c r="F321" s="844" t="s">
        <v>5474</v>
      </c>
      <c r="G321" s="956">
        <v>40865</v>
      </c>
    </row>
    <row r="322" spans="1:7">
      <c r="A322" s="819">
        <v>321</v>
      </c>
      <c r="B322" s="819" t="s">
        <v>173</v>
      </c>
      <c r="C322" s="954" t="s">
        <v>1407</v>
      </c>
      <c r="D322" s="819" t="s">
        <v>1408</v>
      </c>
      <c r="E322" s="819" t="s">
        <v>1397</v>
      </c>
      <c r="F322" s="844" t="s">
        <v>5474</v>
      </c>
      <c r="G322" s="956">
        <v>40865</v>
      </c>
    </row>
    <row r="323" spans="1:7">
      <c r="A323" s="819">
        <v>322</v>
      </c>
      <c r="B323" s="819" t="s">
        <v>173</v>
      </c>
      <c r="C323" s="954" t="s">
        <v>1407</v>
      </c>
      <c r="D323" s="819" t="s">
        <v>1408</v>
      </c>
      <c r="E323" s="819" t="s">
        <v>1397</v>
      </c>
      <c r="F323" s="844" t="s">
        <v>5474</v>
      </c>
      <c r="G323" s="956">
        <v>40865</v>
      </c>
    </row>
    <row r="324" spans="1:7">
      <c r="A324" s="819">
        <v>323</v>
      </c>
      <c r="B324" s="819" t="s">
        <v>173</v>
      </c>
      <c r="C324" s="954" t="s">
        <v>1407</v>
      </c>
      <c r="D324" s="819" t="s">
        <v>1408</v>
      </c>
      <c r="E324" s="819" t="s">
        <v>1397</v>
      </c>
      <c r="F324" s="844" t="s">
        <v>5474</v>
      </c>
      <c r="G324" s="956">
        <v>40865</v>
      </c>
    </row>
    <row r="325" spans="1:7">
      <c r="A325" s="819">
        <v>324</v>
      </c>
      <c r="B325" s="819" t="s">
        <v>173</v>
      </c>
      <c r="C325" s="954" t="s">
        <v>1407</v>
      </c>
      <c r="D325" s="819" t="s">
        <v>1408</v>
      </c>
      <c r="E325" s="819" t="s">
        <v>1397</v>
      </c>
      <c r="F325" s="844" t="s">
        <v>5474</v>
      </c>
      <c r="G325" s="956">
        <v>40865</v>
      </c>
    </row>
    <row r="326" spans="1:7">
      <c r="A326" s="819">
        <v>325</v>
      </c>
      <c r="B326" s="819" t="s">
        <v>173</v>
      </c>
      <c r="C326" s="954" t="s">
        <v>1407</v>
      </c>
      <c r="D326" s="819" t="s">
        <v>1408</v>
      </c>
      <c r="E326" s="819" t="s">
        <v>1397</v>
      </c>
      <c r="F326" s="844" t="s">
        <v>5475</v>
      </c>
      <c r="G326" s="956">
        <v>40865</v>
      </c>
    </row>
    <row r="327" spans="1:7">
      <c r="A327" s="819">
        <v>326</v>
      </c>
      <c r="B327" s="819" t="s">
        <v>1410</v>
      </c>
      <c r="C327" s="954" t="s">
        <v>1411</v>
      </c>
      <c r="D327" s="819" t="s">
        <v>3738</v>
      </c>
      <c r="E327" s="819" t="s">
        <v>1397</v>
      </c>
      <c r="F327" s="844" t="s">
        <v>5475</v>
      </c>
      <c r="G327" s="955"/>
    </row>
    <row r="328" spans="1:7">
      <c r="A328" s="819">
        <v>327</v>
      </c>
      <c r="B328" s="819" t="s">
        <v>1410</v>
      </c>
      <c r="C328" s="954" t="s">
        <v>1411</v>
      </c>
      <c r="D328" s="819" t="s">
        <v>3738</v>
      </c>
      <c r="E328" s="819" t="s">
        <v>1397</v>
      </c>
      <c r="F328" s="844" t="s">
        <v>5475</v>
      </c>
      <c r="G328" s="955"/>
    </row>
    <row r="329" spans="1:7">
      <c r="A329" s="819">
        <v>328</v>
      </c>
      <c r="B329" s="819" t="s">
        <v>1410</v>
      </c>
      <c r="C329" s="954" t="s">
        <v>1411</v>
      </c>
      <c r="D329" s="819" t="s">
        <v>3738</v>
      </c>
      <c r="E329" s="819" t="s">
        <v>1397</v>
      </c>
      <c r="F329" s="844" t="s">
        <v>5475</v>
      </c>
      <c r="G329" s="955"/>
    </row>
    <row r="330" spans="1:7">
      <c r="A330" s="819">
        <v>329</v>
      </c>
      <c r="B330" s="819" t="s">
        <v>1410</v>
      </c>
      <c r="C330" s="954" t="s">
        <v>1411</v>
      </c>
      <c r="D330" s="819" t="s">
        <v>3738</v>
      </c>
      <c r="E330" s="819" t="s">
        <v>1397</v>
      </c>
      <c r="F330" s="844" t="s">
        <v>5475</v>
      </c>
      <c r="G330" s="955"/>
    </row>
    <row r="331" spans="1:7">
      <c r="A331" s="819">
        <v>330</v>
      </c>
      <c r="B331" s="819" t="s">
        <v>1410</v>
      </c>
      <c r="C331" s="954" t="s">
        <v>1411</v>
      </c>
      <c r="D331" s="819" t="s">
        <v>3738</v>
      </c>
      <c r="E331" s="819" t="s">
        <v>1397</v>
      </c>
      <c r="F331" s="844" t="s">
        <v>5473</v>
      </c>
      <c r="G331" s="955"/>
    </row>
    <row r="332" spans="1:7">
      <c r="A332" s="819">
        <v>331</v>
      </c>
      <c r="B332" s="819" t="s">
        <v>20</v>
      </c>
      <c r="C332" s="954" t="s">
        <v>834</v>
      </c>
      <c r="D332" s="819" t="s">
        <v>1346</v>
      </c>
      <c r="E332" s="819" t="s">
        <v>1397</v>
      </c>
      <c r="F332" s="844" t="s">
        <v>5473</v>
      </c>
      <c r="G332" s="956">
        <v>40865</v>
      </c>
    </row>
    <row r="333" spans="1:7">
      <c r="A333" s="819">
        <v>332</v>
      </c>
      <c r="B333" s="819" t="s">
        <v>273</v>
      </c>
      <c r="C333" s="954" t="s">
        <v>215</v>
      </c>
      <c r="D333" s="819" t="s">
        <v>1415</v>
      </c>
      <c r="E333" s="819" t="s">
        <v>1397</v>
      </c>
      <c r="F333" s="844" t="s">
        <v>5473</v>
      </c>
      <c r="G333" s="955"/>
    </row>
    <row r="334" spans="1:7">
      <c r="A334" s="819">
        <v>333</v>
      </c>
      <c r="B334" s="819" t="s">
        <v>1122</v>
      </c>
      <c r="C334" s="954" t="s">
        <v>1123</v>
      </c>
      <c r="D334" s="819" t="s">
        <v>1124</v>
      </c>
      <c r="E334" s="819" t="s">
        <v>1397</v>
      </c>
      <c r="F334" s="844" t="s">
        <v>5473</v>
      </c>
      <c r="G334" s="955"/>
    </row>
    <row r="335" spans="1:7">
      <c r="A335" s="819">
        <v>334</v>
      </c>
      <c r="B335" s="819" t="s">
        <v>226</v>
      </c>
      <c r="C335" s="954" t="s">
        <v>1416</v>
      </c>
      <c r="D335" s="819" t="s">
        <v>1124</v>
      </c>
      <c r="E335" s="819" t="s">
        <v>1397</v>
      </c>
      <c r="F335" s="844" t="s">
        <v>5473</v>
      </c>
      <c r="G335" s="956">
        <v>40857</v>
      </c>
    </row>
    <row r="336" spans="1:7">
      <c r="A336" s="819">
        <v>335</v>
      </c>
      <c r="B336" s="819" t="s">
        <v>171</v>
      </c>
      <c r="C336" s="954" t="s">
        <v>783</v>
      </c>
      <c r="D336" s="819" t="s">
        <v>3779</v>
      </c>
      <c r="E336" s="819" t="s">
        <v>1397</v>
      </c>
      <c r="F336" s="844" t="s">
        <v>5473</v>
      </c>
      <c r="G336" s="956">
        <v>40849</v>
      </c>
    </row>
    <row r="337" spans="1:7">
      <c r="A337" s="819">
        <v>336</v>
      </c>
      <c r="B337" s="819" t="s">
        <v>262</v>
      </c>
      <c r="C337" s="954" t="s">
        <v>1720</v>
      </c>
      <c r="D337" s="819" t="s">
        <v>4639</v>
      </c>
      <c r="E337" s="819" t="s">
        <v>1397</v>
      </c>
      <c r="F337" s="844" t="s">
        <v>5476</v>
      </c>
      <c r="G337" s="956">
        <v>40849</v>
      </c>
    </row>
    <row r="338" spans="1:7">
      <c r="A338" s="819">
        <v>337</v>
      </c>
      <c r="B338" s="819" t="s">
        <v>28</v>
      </c>
      <c r="C338" s="957" t="s">
        <v>1976</v>
      </c>
      <c r="D338" s="819" t="s">
        <v>1124</v>
      </c>
      <c r="E338" s="819" t="s">
        <v>1397</v>
      </c>
      <c r="F338" s="844" t="s">
        <v>5476</v>
      </c>
      <c r="G338" s="956">
        <v>40849</v>
      </c>
    </row>
    <row r="339" spans="1:7">
      <c r="A339" s="819">
        <v>338</v>
      </c>
      <c r="B339" s="819" t="s">
        <v>1421</v>
      </c>
      <c r="C339" s="954" t="s">
        <v>1422</v>
      </c>
      <c r="D339" s="819" t="s">
        <v>2607</v>
      </c>
      <c r="E339" s="819" t="s">
        <v>1397</v>
      </c>
      <c r="F339" s="844" t="s">
        <v>5476</v>
      </c>
      <c r="G339" s="956">
        <v>40861</v>
      </c>
    </row>
    <row r="340" spans="1:7">
      <c r="A340" s="819">
        <v>339</v>
      </c>
      <c r="B340" s="819" t="s">
        <v>175</v>
      </c>
      <c r="C340" s="954" t="s">
        <v>2214</v>
      </c>
      <c r="D340" s="819" t="s">
        <v>1312</v>
      </c>
      <c r="E340" s="819" t="s">
        <v>1397</v>
      </c>
      <c r="F340" s="844" t="s">
        <v>5476</v>
      </c>
      <c r="G340" s="956">
        <v>40854</v>
      </c>
    </row>
    <row r="341" spans="1:7">
      <c r="A341" s="819">
        <v>340</v>
      </c>
      <c r="B341" s="819" t="s">
        <v>20</v>
      </c>
      <c r="C341" s="954" t="s">
        <v>1425</v>
      </c>
      <c r="D341" s="819" t="s">
        <v>1717</v>
      </c>
      <c r="E341" s="819" t="s">
        <v>1397</v>
      </c>
      <c r="F341" s="844" t="s">
        <v>5476</v>
      </c>
      <c r="G341" s="956">
        <v>40865</v>
      </c>
    </row>
    <row r="342" spans="1:7">
      <c r="A342" s="819">
        <v>341</v>
      </c>
      <c r="B342" s="819" t="s">
        <v>24</v>
      </c>
      <c r="C342" s="954" t="s">
        <v>2860</v>
      </c>
      <c r="D342" s="819" t="s">
        <v>1379</v>
      </c>
      <c r="E342" s="819" t="s">
        <v>1397</v>
      </c>
      <c r="F342" s="844" t="s">
        <v>5474</v>
      </c>
      <c r="G342" s="956">
        <v>40849</v>
      </c>
    </row>
    <row r="343" spans="1:7">
      <c r="A343" s="819">
        <v>342</v>
      </c>
      <c r="B343" s="819" t="s">
        <v>226</v>
      </c>
      <c r="C343" s="954" t="s">
        <v>1427</v>
      </c>
      <c r="D343" s="819" t="s">
        <v>1105</v>
      </c>
      <c r="E343" s="819" t="s">
        <v>1397</v>
      </c>
      <c r="F343" s="844" t="s">
        <v>5474</v>
      </c>
      <c r="G343" s="956">
        <v>40854</v>
      </c>
    </row>
    <row r="344" spans="1:7">
      <c r="A344" s="819">
        <v>343</v>
      </c>
      <c r="B344" s="819" t="s">
        <v>6548</v>
      </c>
      <c r="C344" s="954" t="s">
        <v>27</v>
      </c>
      <c r="D344" s="819" t="s">
        <v>1098</v>
      </c>
      <c r="E344" s="819" t="s">
        <v>1397</v>
      </c>
      <c r="F344" s="844" t="s">
        <v>5474</v>
      </c>
      <c r="G344" s="956">
        <v>40865</v>
      </c>
    </row>
    <row r="345" spans="1:7">
      <c r="A345" s="819">
        <v>344</v>
      </c>
      <c r="B345" s="819" t="s">
        <v>171</v>
      </c>
      <c r="C345" s="954" t="s">
        <v>1429</v>
      </c>
      <c r="D345" s="819" t="s">
        <v>1430</v>
      </c>
      <c r="E345" s="819" t="s">
        <v>1397</v>
      </c>
      <c r="F345" s="844" t="s">
        <v>5474</v>
      </c>
      <c r="G345" s="956">
        <v>40858</v>
      </c>
    </row>
    <row r="346" spans="1:7">
      <c r="A346" s="819">
        <v>345</v>
      </c>
      <c r="B346" s="819" t="s">
        <v>137</v>
      </c>
      <c r="C346" s="954" t="s">
        <v>6560</v>
      </c>
      <c r="D346" s="819" t="s">
        <v>1156</v>
      </c>
      <c r="E346" s="819" t="s">
        <v>1397</v>
      </c>
      <c r="F346" s="844" t="s">
        <v>5474</v>
      </c>
      <c r="G346" s="956">
        <v>40849</v>
      </c>
    </row>
    <row r="347" spans="1:7">
      <c r="A347" s="819">
        <v>346</v>
      </c>
      <c r="B347" s="819" t="s">
        <v>114</v>
      </c>
      <c r="C347" s="954" t="s">
        <v>1431</v>
      </c>
      <c r="D347" s="819" t="s">
        <v>1432</v>
      </c>
      <c r="E347" s="819" t="s">
        <v>1397</v>
      </c>
      <c r="F347" s="844" t="s">
        <v>5473</v>
      </c>
      <c r="G347" s="956">
        <v>40854</v>
      </c>
    </row>
    <row r="348" spans="1:7">
      <c r="A348" s="819">
        <v>347</v>
      </c>
      <c r="B348" s="819" t="s">
        <v>813</v>
      </c>
      <c r="C348" s="954" t="s">
        <v>1433</v>
      </c>
      <c r="D348" s="819" t="s">
        <v>1434</v>
      </c>
      <c r="E348" s="819" t="s">
        <v>1397</v>
      </c>
      <c r="F348" s="844" t="s">
        <v>5473</v>
      </c>
      <c r="G348" s="955"/>
    </row>
    <row r="349" spans="1:7">
      <c r="A349" s="819">
        <v>348</v>
      </c>
      <c r="B349" s="819" t="s">
        <v>838</v>
      </c>
      <c r="C349" s="954" t="s">
        <v>1398</v>
      </c>
      <c r="D349" s="819" t="s">
        <v>5367</v>
      </c>
      <c r="E349" s="819" t="s">
        <v>1397</v>
      </c>
      <c r="F349" s="844" t="s">
        <v>5473</v>
      </c>
      <c r="G349" s="955"/>
    </row>
    <row r="350" spans="1:7">
      <c r="A350" s="819">
        <v>349</v>
      </c>
      <c r="B350" s="819" t="s">
        <v>137</v>
      </c>
      <c r="C350" s="954" t="s">
        <v>1435</v>
      </c>
      <c r="D350" s="819" t="s">
        <v>1436</v>
      </c>
      <c r="E350" s="819" t="s">
        <v>1397</v>
      </c>
      <c r="F350" s="844" t="s">
        <v>5473</v>
      </c>
      <c r="G350" s="956">
        <v>40840</v>
      </c>
    </row>
    <row r="351" spans="1:7">
      <c r="A351" s="819">
        <v>350</v>
      </c>
      <c r="B351" s="819" t="s">
        <v>813</v>
      </c>
      <c r="C351" s="954" t="s">
        <v>1433</v>
      </c>
      <c r="D351" s="819" t="s">
        <v>1434</v>
      </c>
      <c r="E351" s="819" t="s">
        <v>1397</v>
      </c>
      <c r="F351" s="844" t="s">
        <v>5477</v>
      </c>
      <c r="G351" s="956">
        <v>40854</v>
      </c>
    </row>
    <row r="352" spans="1:7">
      <c r="A352" s="819">
        <v>351</v>
      </c>
      <c r="B352" s="819" t="s">
        <v>28</v>
      </c>
      <c r="C352" s="954" t="s">
        <v>1362</v>
      </c>
      <c r="D352" s="819" t="s">
        <v>1363</v>
      </c>
      <c r="E352" s="819" t="s">
        <v>1397</v>
      </c>
      <c r="F352" s="844" t="s">
        <v>5476</v>
      </c>
      <c r="G352" s="956">
        <v>40851</v>
      </c>
    </row>
    <row r="353" spans="1:7">
      <c r="A353" s="819">
        <v>352</v>
      </c>
      <c r="B353" s="819" t="s">
        <v>262</v>
      </c>
      <c r="C353" s="954" t="s">
        <v>1720</v>
      </c>
      <c r="D353" s="819" t="s">
        <v>4639</v>
      </c>
      <c r="E353" s="819" t="s">
        <v>1397</v>
      </c>
      <c r="F353" s="844" t="s">
        <v>5476</v>
      </c>
      <c r="G353" s="958">
        <v>40817</v>
      </c>
    </row>
    <row r="354" spans="1:7">
      <c r="A354" s="819">
        <v>353</v>
      </c>
      <c r="B354" s="819" t="s">
        <v>137</v>
      </c>
      <c r="C354" s="954" t="s">
        <v>1438</v>
      </c>
      <c r="D354" s="819" t="s">
        <v>1124</v>
      </c>
      <c r="E354" s="819" t="s">
        <v>1397</v>
      </c>
      <c r="F354" s="844" t="s">
        <v>5476</v>
      </c>
      <c r="G354" s="958">
        <v>40817</v>
      </c>
    </row>
    <row r="355" spans="1:7">
      <c r="A355" s="819">
        <v>354</v>
      </c>
      <c r="B355" s="819" t="s">
        <v>24</v>
      </c>
      <c r="C355" s="954" t="s">
        <v>2860</v>
      </c>
      <c r="D355" s="819" t="s">
        <v>1379</v>
      </c>
      <c r="E355" s="819" t="s">
        <v>1397</v>
      </c>
      <c r="F355" s="844" t="s">
        <v>5476</v>
      </c>
      <c r="G355" s="955"/>
    </row>
    <row r="356" spans="1:7">
      <c r="A356" s="819">
        <v>355</v>
      </c>
      <c r="B356" s="819" t="s">
        <v>24</v>
      </c>
      <c r="C356" s="954" t="s">
        <v>2860</v>
      </c>
      <c r="D356" s="819" t="s">
        <v>1379</v>
      </c>
      <c r="E356" s="819" t="s">
        <v>1397</v>
      </c>
      <c r="F356" s="844" t="s">
        <v>5476</v>
      </c>
      <c r="G356" s="955"/>
    </row>
    <row r="357" spans="1:7">
      <c r="A357" s="819">
        <v>356</v>
      </c>
      <c r="B357" s="819" t="s">
        <v>175</v>
      </c>
      <c r="C357" s="954" t="s">
        <v>1423</v>
      </c>
      <c r="D357" s="819" t="s">
        <v>1312</v>
      </c>
      <c r="E357" s="819" t="s">
        <v>1397</v>
      </c>
      <c r="F357" s="844" t="s">
        <v>5478</v>
      </c>
      <c r="G357" s="955"/>
    </row>
    <row r="358" spans="1:7">
      <c r="A358" s="819">
        <v>357</v>
      </c>
      <c r="B358" s="819" t="s">
        <v>175</v>
      </c>
      <c r="C358" s="954" t="s">
        <v>1423</v>
      </c>
      <c r="D358" s="819" t="s">
        <v>1312</v>
      </c>
      <c r="E358" s="819" t="s">
        <v>1397</v>
      </c>
      <c r="F358" s="844" t="s">
        <v>5478</v>
      </c>
      <c r="G358" s="955"/>
    </row>
    <row r="359" spans="1:7">
      <c r="A359" s="819">
        <v>358</v>
      </c>
      <c r="B359" s="819" t="s">
        <v>838</v>
      </c>
      <c r="C359" s="954" t="s">
        <v>1398</v>
      </c>
      <c r="D359" s="819" t="s">
        <v>4552</v>
      </c>
      <c r="E359" s="819" t="s">
        <v>1397</v>
      </c>
      <c r="F359" s="844" t="s">
        <v>5478</v>
      </c>
      <c r="G359" s="955"/>
    </row>
    <row r="360" spans="1:7">
      <c r="A360" s="819">
        <v>359</v>
      </c>
      <c r="B360" s="819" t="s">
        <v>838</v>
      </c>
      <c r="C360" s="954" t="s">
        <v>1398</v>
      </c>
      <c r="D360" s="819" t="s">
        <v>4552</v>
      </c>
      <c r="E360" s="819" t="s">
        <v>1397</v>
      </c>
      <c r="F360" s="844" t="s">
        <v>5478</v>
      </c>
      <c r="G360" s="955"/>
    </row>
    <row r="361" spans="1:7">
      <c r="A361" s="819">
        <v>360</v>
      </c>
      <c r="B361" s="819" t="s">
        <v>838</v>
      </c>
      <c r="C361" s="954" t="s">
        <v>1398</v>
      </c>
      <c r="D361" s="819" t="s">
        <v>4552</v>
      </c>
      <c r="E361" s="819" t="s">
        <v>1397</v>
      </c>
      <c r="F361" s="844" t="s">
        <v>5478</v>
      </c>
      <c r="G361" s="955"/>
    </row>
    <row r="362" spans="1:7">
      <c r="A362" s="819">
        <v>361</v>
      </c>
      <c r="B362" s="819" t="s">
        <v>838</v>
      </c>
      <c r="C362" s="954" t="s">
        <v>1398</v>
      </c>
      <c r="D362" s="819" t="s">
        <v>4552</v>
      </c>
      <c r="E362" s="819" t="s">
        <v>1397</v>
      </c>
      <c r="F362" s="844" t="s">
        <v>5478</v>
      </c>
      <c r="G362" s="955"/>
    </row>
    <row r="363" spans="1:7">
      <c r="A363" s="819">
        <v>362</v>
      </c>
      <c r="B363" s="819" t="s">
        <v>262</v>
      </c>
      <c r="C363" s="954" t="s">
        <v>1720</v>
      </c>
      <c r="D363" s="819" t="s">
        <v>4639</v>
      </c>
      <c r="E363" s="819" t="s">
        <v>1397</v>
      </c>
      <c r="F363" s="844" t="s">
        <v>5479</v>
      </c>
      <c r="G363" s="958">
        <v>40817</v>
      </c>
    </row>
    <row r="364" spans="1:7">
      <c r="A364" s="819">
        <v>363</v>
      </c>
      <c r="B364" s="819" t="s">
        <v>262</v>
      </c>
      <c r="C364" s="954" t="s">
        <v>1720</v>
      </c>
      <c r="D364" s="819" t="s">
        <v>4639</v>
      </c>
      <c r="E364" s="819" t="s">
        <v>1397</v>
      </c>
      <c r="F364" s="844" t="s">
        <v>5479</v>
      </c>
      <c r="G364" s="958">
        <v>40817</v>
      </c>
    </row>
    <row r="365" spans="1:7">
      <c r="A365" s="819">
        <v>364</v>
      </c>
      <c r="B365" s="819" t="s">
        <v>273</v>
      </c>
      <c r="C365" s="954" t="s">
        <v>215</v>
      </c>
      <c r="D365" s="819" t="s">
        <v>1415</v>
      </c>
      <c r="E365" s="819" t="s">
        <v>1397</v>
      </c>
      <c r="F365" s="844" t="s">
        <v>5473</v>
      </c>
      <c r="G365" s="955"/>
    </row>
    <row r="366" spans="1:7">
      <c r="A366" s="819">
        <v>365</v>
      </c>
      <c r="B366" s="819" t="s">
        <v>273</v>
      </c>
      <c r="C366" s="954" t="s">
        <v>215</v>
      </c>
      <c r="D366" s="819" t="s">
        <v>1415</v>
      </c>
      <c r="E366" s="819" t="s">
        <v>1397</v>
      </c>
      <c r="F366" s="844" t="s">
        <v>5473</v>
      </c>
      <c r="G366" s="955"/>
    </row>
    <row r="367" spans="1:7">
      <c r="A367" s="819">
        <v>366</v>
      </c>
      <c r="B367" s="819" t="s">
        <v>273</v>
      </c>
      <c r="C367" s="954" t="s">
        <v>215</v>
      </c>
      <c r="D367" s="819" t="s">
        <v>1415</v>
      </c>
      <c r="E367" s="819" t="s">
        <v>1397</v>
      </c>
      <c r="F367" s="844" t="s">
        <v>5473</v>
      </c>
      <c r="G367" s="955"/>
    </row>
    <row r="368" spans="1:7">
      <c r="A368" s="819">
        <v>367</v>
      </c>
      <c r="B368" s="819" t="s">
        <v>273</v>
      </c>
      <c r="C368" s="954" t="s">
        <v>215</v>
      </c>
      <c r="D368" s="819" t="s">
        <v>1415</v>
      </c>
      <c r="E368" s="819" t="s">
        <v>1397</v>
      </c>
      <c r="F368" s="844" t="s">
        <v>5473</v>
      </c>
      <c r="G368" s="955"/>
    </row>
    <row r="369" spans="1:7">
      <c r="A369" s="819">
        <v>368</v>
      </c>
      <c r="B369" s="819" t="s">
        <v>226</v>
      </c>
      <c r="C369" s="954" t="s">
        <v>1416</v>
      </c>
      <c r="D369" s="819" t="s">
        <v>1124</v>
      </c>
      <c r="E369" s="819" t="s">
        <v>1397</v>
      </c>
      <c r="F369" s="844" t="s">
        <v>5476</v>
      </c>
      <c r="G369" s="956">
        <v>40857</v>
      </c>
    </row>
    <row r="370" spans="1:7">
      <c r="A370" s="819">
        <v>369</v>
      </c>
      <c r="B370" s="819" t="s">
        <v>226</v>
      </c>
      <c r="C370" s="954" t="s">
        <v>1416</v>
      </c>
      <c r="D370" s="819" t="s">
        <v>1124</v>
      </c>
      <c r="E370" s="819" t="s">
        <v>1397</v>
      </c>
      <c r="F370" s="844" t="s">
        <v>5476</v>
      </c>
      <c r="G370" s="956">
        <v>40857</v>
      </c>
    </row>
    <row r="371" spans="1:7">
      <c r="A371" s="819">
        <v>370</v>
      </c>
      <c r="B371" s="819" t="s">
        <v>226</v>
      </c>
      <c r="C371" s="954" t="s">
        <v>1416</v>
      </c>
      <c r="D371" s="819" t="s">
        <v>1124</v>
      </c>
      <c r="E371" s="819" t="s">
        <v>1397</v>
      </c>
      <c r="F371" s="844" t="s">
        <v>5476</v>
      </c>
      <c r="G371" s="956">
        <v>40857</v>
      </c>
    </row>
    <row r="372" spans="1:7">
      <c r="A372" s="819">
        <v>371</v>
      </c>
      <c r="B372" s="819" t="s">
        <v>226</v>
      </c>
      <c r="C372" s="954" t="s">
        <v>1416</v>
      </c>
      <c r="D372" s="819" t="s">
        <v>1124</v>
      </c>
      <c r="E372" s="819" t="s">
        <v>1397</v>
      </c>
      <c r="F372" s="844" t="s">
        <v>5476</v>
      </c>
      <c r="G372" s="956">
        <v>40857</v>
      </c>
    </row>
    <row r="373" spans="1:7">
      <c r="A373" s="819">
        <v>372</v>
      </c>
      <c r="B373" s="819" t="s">
        <v>171</v>
      </c>
      <c r="C373" s="954" t="s">
        <v>783</v>
      </c>
      <c r="D373" s="819" t="s">
        <v>784</v>
      </c>
      <c r="E373" s="819" t="s">
        <v>1397</v>
      </c>
      <c r="F373" s="844" t="s">
        <v>5478</v>
      </c>
      <c r="G373" s="956">
        <v>40849</v>
      </c>
    </row>
    <row r="374" spans="1:7">
      <c r="A374" s="819">
        <v>373</v>
      </c>
      <c r="B374" s="819" t="s">
        <v>171</v>
      </c>
      <c r="C374" s="954" t="s">
        <v>783</v>
      </c>
      <c r="D374" s="819" t="s">
        <v>784</v>
      </c>
      <c r="E374" s="819" t="s">
        <v>1397</v>
      </c>
      <c r="F374" s="844" t="s">
        <v>5478</v>
      </c>
      <c r="G374" s="956">
        <v>40849</v>
      </c>
    </row>
    <row r="375" spans="1:7">
      <c r="A375" s="819">
        <v>374</v>
      </c>
      <c r="B375" s="819" t="s">
        <v>171</v>
      </c>
      <c r="C375" s="954" t="s">
        <v>783</v>
      </c>
      <c r="D375" s="819" t="s">
        <v>784</v>
      </c>
      <c r="E375" s="819" t="s">
        <v>1397</v>
      </c>
      <c r="F375" s="844" t="s">
        <v>5478</v>
      </c>
      <c r="G375" s="956">
        <v>40849</v>
      </c>
    </row>
    <row r="376" spans="1:7">
      <c r="A376" s="819">
        <v>375</v>
      </c>
      <c r="B376" s="819" t="s">
        <v>171</v>
      </c>
      <c r="C376" s="954" t="s">
        <v>783</v>
      </c>
      <c r="D376" s="819" t="s">
        <v>784</v>
      </c>
      <c r="E376" s="819" t="s">
        <v>1397</v>
      </c>
      <c r="F376" s="844" t="s">
        <v>5478</v>
      </c>
      <c r="G376" s="956">
        <v>40849</v>
      </c>
    </row>
    <row r="377" spans="1:7">
      <c r="A377" s="819">
        <v>376</v>
      </c>
      <c r="B377" s="819" t="s">
        <v>171</v>
      </c>
      <c r="C377" s="954" t="s">
        <v>783</v>
      </c>
      <c r="D377" s="819" t="s">
        <v>784</v>
      </c>
      <c r="E377" s="819" t="s">
        <v>1397</v>
      </c>
      <c r="F377" s="844" t="s">
        <v>5478</v>
      </c>
      <c r="G377" s="956">
        <v>40849</v>
      </c>
    </row>
    <row r="378" spans="1:7">
      <c r="A378" s="819">
        <v>377</v>
      </c>
      <c r="B378" s="819" t="s">
        <v>171</v>
      </c>
      <c r="C378" s="954" t="s">
        <v>1838</v>
      </c>
      <c r="D378" s="819" t="s">
        <v>1430</v>
      </c>
      <c r="E378" s="819" t="s">
        <v>1397</v>
      </c>
      <c r="F378" s="844" t="s">
        <v>5478</v>
      </c>
      <c r="G378" s="956">
        <v>40858</v>
      </c>
    </row>
    <row r="379" spans="1:7">
      <c r="A379" s="819">
        <v>378</v>
      </c>
      <c r="B379" s="819" t="s">
        <v>171</v>
      </c>
      <c r="C379" s="954" t="s">
        <v>1429</v>
      </c>
      <c r="D379" s="819" t="s">
        <v>1430</v>
      </c>
      <c r="E379" s="819" t="s">
        <v>1397</v>
      </c>
      <c r="F379" s="844" t="s">
        <v>5478</v>
      </c>
      <c r="G379" s="956">
        <v>40858</v>
      </c>
    </row>
    <row r="380" spans="1:7">
      <c r="A380" s="819">
        <v>379</v>
      </c>
      <c r="B380" s="819" t="s">
        <v>1421</v>
      </c>
      <c r="C380" s="954" t="s">
        <v>1422</v>
      </c>
      <c r="D380" s="819" t="s">
        <v>2607</v>
      </c>
      <c r="E380" s="819" t="s">
        <v>1397</v>
      </c>
      <c r="F380" s="844" t="s">
        <v>5478</v>
      </c>
      <c r="G380" s="956">
        <v>40861</v>
      </c>
    </row>
    <row r="381" spans="1:7">
      <c r="A381" s="819">
        <v>380</v>
      </c>
      <c r="B381" s="819" t="s">
        <v>813</v>
      </c>
      <c r="C381" s="954" t="s">
        <v>1433</v>
      </c>
      <c r="D381" s="819" t="s">
        <v>1434</v>
      </c>
      <c r="E381" s="819" t="s">
        <v>1397</v>
      </c>
      <c r="F381" s="844" t="s">
        <v>5478</v>
      </c>
      <c r="G381" s="956">
        <v>40854</v>
      </c>
    </row>
    <row r="382" spans="1:7">
      <c r="A382" s="819">
        <v>381</v>
      </c>
      <c r="B382" s="819" t="s">
        <v>20</v>
      </c>
      <c r="C382" s="954" t="s">
        <v>1413</v>
      </c>
      <c r="D382" s="819" t="s">
        <v>1346</v>
      </c>
      <c r="E382" s="819" t="s">
        <v>1397</v>
      </c>
      <c r="F382" s="844" t="s">
        <v>5478</v>
      </c>
      <c r="G382" s="956">
        <v>40865</v>
      </c>
    </row>
    <row r="383" spans="1:7">
      <c r="A383" s="819">
        <v>382</v>
      </c>
      <c r="B383" s="819" t="s">
        <v>20</v>
      </c>
      <c r="C383" s="954" t="s">
        <v>1413</v>
      </c>
      <c r="D383" s="819" t="s">
        <v>1346</v>
      </c>
      <c r="E383" s="819" t="s">
        <v>1397</v>
      </c>
      <c r="F383" s="844" t="s">
        <v>5478</v>
      </c>
      <c r="G383" s="956">
        <v>40865</v>
      </c>
    </row>
    <row r="384" spans="1:7">
      <c r="A384" s="819">
        <v>383</v>
      </c>
      <c r="B384" s="819" t="s">
        <v>20</v>
      </c>
      <c r="C384" s="954" t="s">
        <v>1425</v>
      </c>
      <c r="D384" s="819" t="s">
        <v>1717</v>
      </c>
      <c r="E384" s="819" t="s">
        <v>1397</v>
      </c>
      <c r="F384" s="844" t="s">
        <v>5478</v>
      </c>
      <c r="G384" s="956">
        <v>40865</v>
      </c>
    </row>
    <row r="385" spans="1:7">
      <c r="A385" s="819">
        <v>384</v>
      </c>
      <c r="B385" s="819" t="s">
        <v>175</v>
      </c>
      <c r="C385" s="954" t="s">
        <v>1841</v>
      </c>
      <c r="D385" s="819" t="s">
        <v>1148</v>
      </c>
      <c r="E385" s="819" t="s">
        <v>1397</v>
      </c>
      <c r="F385" s="844" t="s">
        <v>404</v>
      </c>
      <c r="G385" s="958">
        <v>40878</v>
      </c>
    </row>
    <row r="386" spans="1:7">
      <c r="A386" s="819">
        <v>385</v>
      </c>
      <c r="B386" s="819" t="s">
        <v>1946</v>
      </c>
      <c r="C386" s="954" t="s">
        <v>1910</v>
      </c>
      <c r="D386" s="819" t="s">
        <v>4252</v>
      </c>
      <c r="E386" s="819" t="s">
        <v>1397</v>
      </c>
      <c r="F386" s="844" t="s">
        <v>1394</v>
      </c>
      <c r="G386" s="958">
        <v>40878</v>
      </c>
    </row>
    <row r="387" spans="1:7">
      <c r="A387" s="819">
        <v>386</v>
      </c>
      <c r="B387" s="819" t="s">
        <v>175</v>
      </c>
      <c r="C387" s="954" t="s">
        <v>1841</v>
      </c>
      <c r="D387" s="819" t="s">
        <v>1148</v>
      </c>
      <c r="E387" s="819" t="s">
        <v>1397</v>
      </c>
      <c r="F387" s="844" t="s">
        <v>404</v>
      </c>
      <c r="G387" s="958">
        <v>40878</v>
      </c>
    </row>
    <row r="388" spans="1:7">
      <c r="A388" s="819">
        <v>387</v>
      </c>
      <c r="B388" s="819" t="s">
        <v>130</v>
      </c>
      <c r="C388" s="954" t="s">
        <v>282</v>
      </c>
      <c r="D388" s="819" t="s">
        <v>3199</v>
      </c>
      <c r="E388" s="819" t="s">
        <v>1397</v>
      </c>
      <c r="F388" s="844" t="s">
        <v>1371</v>
      </c>
      <c r="G388" s="956">
        <v>41255</v>
      </c>
    </row>
    <row r="389" spans="1:7">
      <c r="A389" s="819">
        <v>389</v>
      </c>
      <c r="B389" s="819" t="s">
        <v>114</v>
      </c>
      <c r="C389" s="954" t="s">
        <v>1431</v>
      </c>
      <c r="D389" s="819" t="s">
        <v>1432</v>
      </c>
      <c r="E389" s="819" t="s">
        <v>1397</v>
      </c>
      <c r="F389" s="819" t="s">
        <v>5480</v>
      </c>
      <c r="G389" s="958">
        <v>40878</v>
      </c>
    </row>
    <row r="390" spans="1:7">
      <c r="A390" s="819">
        <v>391</v>
      </c>
      <c r="B390" s="819" t="s">
        <v>24</v>
      </c>
      <c r="C390" s="954" t="s">
        <v>1847</v>
      </c>
      <c r="D390" s="819" t="s">
        <v>1848</v>
      </c>
      <c r="E390" s="819" t="s">
        <v>1397</v>
      </c>
      <c r="F390" s="819" t="s">
        <v>5480</v>
      </c>
      <c r="G390" s="956">
        <v>40889</v>
      </c>
    </row>
    <row r="391" spans="1:7">
      <c r="A391" s="819">
        <v>392</v>
      </c>
      <c r="B391" s="819" t="s">
        <v>137</v>
      </c>
      <c r="C391" s="954" t="s">
        <v>1849</v>
      </c>
      <c r="D391" s="819" t="s">
        <v>5368</v>
      </c>
      <c r="E391" s="819" t="s">
        <v>1397</v>
      </c>
      <c r="F391" s="819" t="s">
        <v>1394</v>
      </c>
      <c r="G391" s="958">
        <v>40878</v>
      </c>
    </row>
    <row r="392" spans="1:7">
      <c r="A392" s="819">
        <v>393</v>
      </c>
      <c r="B392" s="819" t="s">
        <v>1942</v>
      </c>
      <c r="C392" s="954" t="s">
        <v>1850</v>
      </c>
      <c r="D392" s="819" t="s">
        <v>1328</v>
      </c>
      <c r="E392" s="819" t="s">
        <v>1397</v>
      </c>
      <c r="F392" s="819" t="s">
        <v>1851</v>
      </c>
      <c r="G392" s="956">
        <v>40889</v>
      </c>
    </row>
    <row r="393" spans="1:7">
      <c r="A393" s="819">
        <v>394</v>
      </c>
      <c r="B393" s="819" t="s">
        <v>137</v>
      </c>
      <c r="C393" s="954" t="s">
        <v>1561</v>
      </c>
      <c r="D393" s="819" t="s">
        <v>4573</v>
      </c>
      <c r="E393" s="819" t="s">
        <v>1397</v>
      </c>
      <c r="F393" s="819" t="s">
        <v>1851</v>
      </c>
      <c r="G393" s="956">
        <v>40889</v>
      </c>
    </row>
    <row r="394" spans="1:7">
      <c r="A394" s="819">
        <v>395</v>
      </c>
      <c r="B394" s="819" t="s">
        <v>171</v>
      </c>
      <c r="C394" s="954" t="s">
        <v>1429</v>
      </c>
      <c r="D394" s="819" t="s">
        <v>1430</v>
      </c>
      <c r="E394" s="819" t="s">
        <v>1397</v>
      </c>
      <c r="F394" s="819" t="s">
        <v>1394</v>
      </c>
      <c r="G394" s="958">
        <v>40878</v>
      </c>
    </row>
    <row r="395" spans="1:7">
      <c r="A395" s="819">
        <v>396</v>
      </c>
      <c r="B395" s="819" t="s">
        <v>114</v>
      </c>
      <c r="C395" s="954" t="s">
        <v>1431</v>
      </c>
      <c r="D395" s="819" t="s">
        <v>1432</v>
      </c>
      <c r="E395" s="819" t="s">
        <v>1397</v>
      </c>
      <c r="F395" s="819" t="s">
        <v>1394</v>
      </c>
      <c r="G395" s="958">
        <v>40878</v>
      </c>
    </row>
    <row r="396" spans="1:7">
      <c r="A396" s="819">
        <v>397</v>
      </c>
      <c r="B396" s="819" t="s">
        <v>763</v>
      </c>
      <c r="C396" s="954" t="s">
        <v>1347</v>
      </c>
      <c r="D396" s="819" t="s">
        <v>1105</v>
      </c>
      <c r="E396" s="819" t="s">
        <v>1394</v>
      </c>
      <c r="F396" s="819" t="s">
        <v>5481</v>
      </c>
      <c r="G396" s="956">
        <v>40886</v>
      </c>
    </row>
    <row r="397" spans="1:7">
      <c r="A397" s="819">
        <v>398</v>
      </c>
      <c r="B397" s="819" t="s">
        <v>262</v>
      </c>
      <c r="C397" s="954" t="s">
        <v>1735</v>
      </c>
      <c r="D397" s="819" t="s">
        <v>4229</v>
      </c>
      <c r="E397" s="819" t="s">
        <v>1397</v>
      </c>
      <c r="F397" s="819" t="s">
        <v>1371</v>
      </c>
      <c r="G397" s="956">
        <v>40887</v>
      </c>
    </row>
    <row r="398" spans="1:7">
      <c r="A398" s="819">
        <v>399</v>
      </c>
      <c r="B398" s="819" t="s">
        <v>137</v>
      </c>
      <c r="C398" s="954" t="s">
        <v>1448</v>
      </c>
      <c r="D398" s="819" t="s">
        <v>1148</v>
      </c>
      <c r="E398" s="819" t="s">
        <v>1397</v>
      </c>
      <c r="F398" s="819" t="s">
        <v>5482</v>
      </c>
      <c r="G398" s="956">
        <v>40886</v>
      </c>
    </row>
    <row r="399" spans="1:7">
      <c r="A399" s="819">
        <v>400</v>
      </c>
      <c r="B399" s="819" t="s">
        <v>262</v>
      </c>
      <c r="C399" s="954" t="s">
        <v>1735</v>
      </c>
      <c r="D399" s="819" t="s">
        <v>5369</v>
      </c>
      <c r="E399" s="819" t="s">
        <v>1397</v>
      </c>
      <c r="F399" s="819" t="s">
        <v>5482</v>
      </c>
      <c r="G399" s="956">
        <v>40887</v>
      </c>
    </row>
    <row r="400" spans="1:7">
      <c r="A400" s="819">
        <v>401</v>
      </c>
      <c r="B400" s="819" t="s">
        <v>6548</v>
      </c>
      <c r="C400" s="954" t="s">
        <v>27</v>
      </c>
      <c r="D400" s="819" t="s">
        <v>1098</v>
      </c>
      <c r="E400" s="819" t="s">
        <v>1397</v>
      </c>
      <c r="F400" s="819" t="s">
        <v>5478</v>
      </c>
      <c r="G400" s="956">
        <v>40865</v>
      </c>
    </row>
    <row r="401" spans="1:7">
      <c r="A401" s="819">
        <v>402</v>
      </c>
      <c r="B401" s="819" t="s">
        <v>763</v>
      </c>
      <c r="C401" s="954" t="s">
        <v>1857</v>
      </c>
      <c r="D401" s="819" t="s">
        <v>1858</v>
      </c>
      <c r="E401" s="819" t="s">
        <v>1397</v>
      </c>
      <c r="F401" s="819" t="s">
        <v>5482</v>
      </c>
      <c r="G401" s="956">
        <v>40887</v>
      </c>
    </row>
    <row r="402" spans="1:7">
      <c r="A402" s="819">
        <v>403</v>
      </c>
      <c r="B402" s="819" t="s">
        <v>24</v>
      </c>
      <c r="C402" s="954" t="s">
        <v>1367</v>
      </c>
      <c r="D402" s="819" t="s">
        <v>1379</v>
      </c>
      <c r="E402" s="819" t="s">
        <v>1397</v>
      </c>
      <c r="F402" s="819" t="s">
        <v>5482</v>
      </c>
      <c r="G402" s="956">
        <v>40887</v>
      </c>
    </row>
    <row r="403" spans="1:7">
      <c r="A403" s="819">
        <v>404</v>
      </c>
      <c r="B403" s="819" t="s">
        <v>28</v>
      </c>
      <c r="C403" s="954" t="s">
        <v>1860</v>
      </c>
      <c r="D403" s="819" t="s">
        <v>1545</v>
      </c>
      <c r="E403" s="819" t="s">
        <v>404</v>
      </c>
      <c r="F403" s="819" t="s">
        <v>5261</v>
      </c>
      <c r="G403" s="956">
        <v>40892</v>
      </c>
    </row>
    <row r="404" spans="1:7">
      <c r="A404" s="819">
        <v>405</v>
      </c>
      <c r="B404" s="819" t="s">
        <v>158</v>
      </c>
      <c r="C404" s="954" t="s">
        <v>1863</v>
      </c>
      <c r="D404" s="819" t="s">
        <v>1864</v>
      </c>
      <c r="E404" s="819" t="s">
        <v>1397</v>
      </c>
      <c r="F404" s="819" t="s">
        <v>1394</v>
      </c>
      <c r="G404" s="956">
        <v>40882</v>
      </c>
    </row>
    <row r="405" spans="1:7">
      <c r="A405" s="819">
        <v>406</v>
      </c>
      <c r="B405" s="819" t="s">
        <v>13</v>
      </c>
      <c r="C405" s="954" t="s">
        <v>1865</v>
      </c>
      <c r="D405" s="819" t="s">
        <v>1866</v>
      </c>
      <c r="E405" s="819" t="s">
        <v>1397</v>
      </c>
      <c r="F405" s="819" t="s">
        <v>1397</v>
      </c>
      <c r="G405" s="956">
        <v>40882</v>
      </c>
    </row>
    <row r="406" spans="1:7">
      <c r="A406" s="819">
        <v>407</v>
      </c>
      <c r="B406" s="819" t="s">
        <v>262</v>
      </c>
      <c r="C406" s="954" t="s">
        <v>1735</v>
      </c>
      <c r="D406" s="819" t="s">
        <v>5369</v>
      </c>
      <c r="E406" s="819" t="s">
        <v>1397</v>
      </c>
      <c r="F406" s="819" t="s">
        <v>1397</v>
      </c>
      <c r="G406" s="956">
        <v>40879</v>
      </c>
    </row>
    <row r="407" spans="1:7">
      <c r="A407" s="819">
        <v>408</v>
      </c>
      <c r="B407" s="819" t="s">
        <v>199</v>
      </c>
      <c r="C407" s="954" t="s">
        <v>200</v>
      </c>
      <c r="D407" s="819" t="s">
        <v>1868</v>
      </c>
      <c r="E407" s="819" t="s">
        <v>1397</v>
      </c>
      <c r="F407" s="819" t="s">
        <v>404</v>
      </c>
      <c r="G407" s="956">
        <v>40879</v>
      </c>
    </row>
    <row r="408" spans="1:7">
      <c r="A408" s="819">
        <v>409</v>
      </c>
      <c r="B408" s="819" t="s">
        <v>196</v>
      </c>
      <c r="C408" s="954" t="s">
        <v>1869</v>
      </c>
      <c r="D408" s="819" t="s">
        <v>5167</v>
      </c>
      <c r="E408" s="819" t="s">
        <v>1397</v>
      </c>
      <c r="F408" s="819" t="s">
        <v>1397</v>
      </c>
      <c r="G408" s="955"/>
    </row>
    <row r="409" spans="1:7">
      <c r="A409" s="819">
        <v>410</v>
      </c>
      <c r="B409" s="819" t="s">
        <v>24</v>
      </c>
      <c r="C409" s="954" t="s">
        <v>1872</v>
      </c>
      <c r="D409" s="819"/>
      <c r="E409" s="819" t="s">
        <v>1397</v>
      </c>
      <c r="F409" s="819" t="s">
        <v>1397</v>
      </c>
      <c r="G409" s="956">
        <v>40865</v>
      </c>
    </row>
    <row r="410" spans="1:7">
      <c r="A410" s="819">
        <v>411</v>
      </c>
      <c r="B410" s="819" t="s">
        <v>764</v>
      </c>
      <c r="C410" s="954" t="s">
        <v>1873</v>
      </c>
      <c r="D410" s="819" t="s">
        <v>1874</v>
      </c>
      <c r="E410" s="819" t="s">
        <v>1397</v>
      </c>
      <c r="F410" s="819" t="s">
        <v>1397</v>
      </c>
      <c r="G410" s="956">
        <v>40865</v>
      </c>
    </row>
    <row r="411" spans="1:7">
      <c r="A411" s="819">
        <v>412</v>
      </c>
      <c r="B411" s="819" t="s">
        <v>137</v>
      </c>
      <c r="C411" s="954" t="s">
        <v>1875</v>
      </c>
      <c r="D411" s="819" t="s">
        <v>1876</v>
      </c>
      <c r="E411" s="819" t="s">
        <v>1397</v>
      </c>
      <c r="F411" s="819" t="s">
        <v>5261</v>
      </c>
      <c r="G411" s="956">
        <v>40886</v>
      </c>
    </row>
    <row r="412" spans="1:7">
      <c r="A412" s="819">
        <v>413</v>
      </c>
      <c r="B412" s="819" t="s">
        <v>24</v>
      </c>
      <c r="C412" s="954" t="s">
        <v>1878</v>
      </c>
      <c r="D412" s="819" t="s">
        <v>1091</v>
      </c>
      <c r="E412" s="819" t="s">
        <v>1397</v>
      </c>
      <c r="F412" s="819" t="s">
        <v>5483</v>
      </c>
      <c r="G412" s="956">
        <v>40886</v>
      </c>
    </row>
    <row r="413" spans="1:7">
      <c r="A413" s="819">
        <v>414</v>
      </c>
      <c r="B413" s="819" t="s">
        <v>1099</v>
      </c>
      <c r="C413" s="954" t="s">
        <v>1881</v>
      </c>
      <c r="D413" s="819" t="s">
        <v>1379</v>
      </c>
      <c r="E413" s="819" t="s">
        <v>1397</v>
      </c>
      <c r="F413" s="819" t="s">
        <v>404</v>
      </c>
      <c r="G413" s="956">
        <v>40885</v>
      </c>
    </row>
    <row r="414" spans="1:7">
      <c r="A414" s="819">
        <v>415</v>
      </c>
      <c r="B414" s="819" t="s">
        <v>1944</v>
      </c>
      <c r="C414" s="954" t="s">
        <v>1882</v>
      </c>
      <c r="D414" s="819" t="s">
        <v>2015</v>
      </c>
      <c r="E414" s="819" t="s">
        <v>1397</v>
      </c>
      <c r="F414" s="819" t="s">
        <v>404</v>
      </c>
      <c r="G414" s="956">
        <v>40885</v>
      </c>
    </row>
    <row r="415" spans="1:7">
      <c r="A415" s="819">
        <v>416</v>
      </c>
      <c r="B415" s="819" t="s">
        <v>24</v>
      </c>
      <c r="C415" s="954" t="s">
        <v>1695</v>
      </c>
      <c r="D415" s="819" t="s">
        <v>5370</v>
      </c>
      <c r="E415" s="819" t="s">
        <v>1397</v>
      </c>
      <c r="F415" s="819" t="s">
        <v>404</v>
      </c>
      <c r="G415" s="956">
        <v>40885</v>
      </c>
    </row>
    <row r="416" spans="1:7">
      <c r="A416" s="819">
        <v>417</v>
      </c>
      <c r="B416" s="819" t="s">
        <v>262</v>
      </c>
      <c r="C416" s="954" t="s">
        <v>1735</v>
      </c>
      <c r="D416" s="819" t="s">
        <v>5369</v>
      </c>
      <c r="E416" s="819" t="s">
        <v>1397</v>
      </c>
      <c r="F416" s="819" t="s">
        <v>404</v>
      </c>
      <c r="G416" s="956">
        <v>40884</v>
      </c>
    </row>
    <row r="417" spans="1:7">
      <c r="A417" s="819">
        <v>418</v>
      </c>
      <c r="B417" s="819" t="s">
        <v>20</v>
      </c>
      <c r="C417" s="954" t="s">
        <v>1547</v>
      </c>
      <c r="D417" s="819" t="s">
        <v>1548</v>
      </c>
      <c r="E417" s="819" t="s">
        <v>1397</v>
      </c>
      <c r="F417" s="819" t="s">
        <v>1851</v>
      </c>
      <c r="G417" s="956">
        <v>40884</v>
      </c>
    </row>
    <row r="418" spans="1:7">
      <c r="A418" s="819">
        <v>419</v>
      </c>
      <c r="B418" s="819" t="s">
        <v>137</v>
      </c>
      <c r="C418" s="954" t="s">
        <v>1438</v>
      </c>
      <c r="D418" s="819" t="s">
        <v>1124</v>
      </c>
      <c r="E418" s="819" t="s">
        <v>1397</v>
      </c>
      <c r="F418" s="819" t="s">
        <v>1397</v>
      </c>
      <c r="G418" s="958">
        <v>40878</v>
      </c>
    </row>
    <row r="419" spans="1:7">
      <c r="A419" s="819">
        <v>420</v>
      </c>
      <c r="B419" s="819" t="s">
        <v>20</v>
      </c>
      <c r="C419" s="954" t="s">
        <v>1549</v>
      </c>
      <c r="D419" s="819" t="s">
        <v>1548</v>
      </c>
      <c r="E419" s="819" t="s">
        <v>1397</v>
      </c>
      <c r="F419" s="819" t="s">
        <v>1397</v>
      </c>
      <c r="G419" s="958">
        <v>40878</v>
      </c>
    </row>
    <row r="420" spans="1:7">
      <c r="A420" s="819">
        <v>421</v>
      </c>
      <c r="B420" s="819" t="s">
        <v>137</v>
      </c>
      <c r="C420" s="954" t="s">
        <v>1875</v>
      </c>
      <c r="D420" s="819" t="s">
        <v>1876</v>
      </c>
      <c r="E420" s="819" t="s">
        <v>1397</v>
      </c>
      <c r="F420" s="819" t="s">
        <v>5483</v>
      </c>
      <c r="G420" s="956">
        <v>40886</v>
      </c>
    </row>
    <row r="421" spans="1:7">
      <c r="A421" s="819">
        <v>422</v>
      </c>
      <c r="B421" s="819" t="s">
        <v>1099</v>
      </c>
      <c r="C421" s="954" t="s">
        <v>1881</v>
      </c>
      <c r="D421" s="819" t="s">
        <v>1379</v>
      </c>
      <c r="E421" s="819" t="s">
        <v>1397</v>
      </c>
      <c r="F421" s="819" t="s">
        <v>5483</v>
      </c>
      <c r="G421" s="956">
        <v>40886</v>
      </c>
    </row>
    <row r="422" spans="1:7">
      <c r="A422" s="819">
        <v>423</v>
      </c>
      <c r="B422" s="819" t="s">
        <v>249</v>
      </c>
      <c r="C422" s="954" t="s">
        <v>1886</v>
      </c>
      <c r="D422" s="819" t="s">
        <v>2004</v>
      </c>
      <c r="E422" s="819" t="s">
        <v>404</v>
      </c>
      <c r="F422" s="819" t="s">
        <v>5483</v>
      </c>
      <c r="G422" s="956">
        <v>40892</v>
      </c>
    </row>
    <row r="423" spans="1:7">
      <c r="A423" s="819">
        <v>424</v>
      </c>
      <c r="B423" s="819" t="s">
        <v>20</v>
      </c>
      <c r="C423" s="954" t="s">
        <v>5371</v>
      </c>
      <c r="D423" s="819" t="s">
        <v>2034</v>
      </c>
      <c r="E423" s="819" t="s">
        <v>1397</v>
      </c>
      <c r="F423" s="819" t="s">
        <v>5261</v>
      </c>
      <c r="G423" s="956">
        <v>40896</v>
      </c>
    </row>
    <row r="424" spans="1:7">
      <c r="A424" s="819">
        <v>425</v>
      </c>
      <c r="B424" s="819" t="s">
        <v>137</v>
      </c>
      <c r="C424" s="954" t="s">
        <v>5372</v>
      </c>
      <c r="D424" s="819" t="s">
        <v>5373</v>
      </c>
      <c r="E424" s="819" t="s">
        <v>1397</v>
      </c>
      <c r="F424" s="819" t="s">
        <v>5484</v>
      </c>
      <c r="G424" s="956">
        <v>40925</v>
      </c>
    </row>
    <row r="425" spans="1:7">
      <c r="A425" s="819">
        <v>426</v>
      </c>
      <c r="B425" s="819" t="s">
        <v>114</v>
      </c>
      <c r="C425" s="954" t="s">
        <v>828</v>
      </c>
      <c r="D425" s="819" t="s">
        <v>5374</v>
      </c>
      <c r="E425" s="819" t="s">
        <v>1397</v>
      </c>
      <c r="F425" s="819" t="s">
        <v>5263</v>
      </c>
      <c r="G425" s="956">
        <v>40896</v>
      </c>
    </row>
    <row r="426" spans="1:7">
      <c r="A426" s="819">
        <v>427</v>
      </c>
      <c r="B426" s="819" t="s">
        <v>114</v>
      </c>
      <c r="C426" s="954" t="s">
        <v>1019</v>
      </c>
      <c r="D426" s="819" t="s">
        <v>5374</v>
      </c>
      <c r="E426" s="819" t="s">
        <v>1894</v>
      </c>
      <c r="F426" s="819" t="s">
        <v>1851</v>
      </c>
      <c r="G426" s="958">
        <v>40878</v>
      </c>
    </row>
    <row r="427" spans="1:7">
      <c r="A427" s="819">
        <v>428</v>
      </c>
      <c r="B427" s="819" t="s">
        <v>5365</v>
      </c>
      <c r="C427" s="954" t="s">
        <v>1895</v>
      </c>
      <c r="D427" s="819" t="s">
        <v>5375</v>
      </c>
      <c r="E427" s="819" t="s">
        <v>1397</v>
      </c>
      <c r="F427" s="819" t="s">
        <v>1371</v>
      </c>
      <c r="G427" s="956">
        <v>40894</v>
      </c>
    </row>
    <row r="428" spans="1:7">
      <c r="A428" s="819">
        <v>429</v>
      </c>
      <c r="B428" s="819" t="s">
        <v>20</v>
      </c>
      <c r="C428" s="954" t="s">
        <v>1896</v>
      </c>
      <c r="D428" s="819" t="s">
        <v>1897</v>
      </c>
      <c r="E428" s="819" t="s">
        <v>1397</v>
      </c>
      <c r="F428" s="819" t="s">
        <v>404</v>
      </c>
      <c r="G428" s="956">
        <v>40896</v>
      </c>
    </row>
    <row r="429" spans="1:7">
      <c r="A429" s="819">
        <v>430</v>
      </c>
      <c r="B429" s="819" t="s">
        <v>6548</v>
      </c>
      <c r="C429" s="954" t="s">
        <v>1898</v>
      </c>
      <c r="D429" s="819" t="s">
        <v>1545</v>
      </c>
      <c r="E429" s="819" t="s">
        <v>1397</v>
      </c>
      <c r="F429" s="819" t="s">
        <v>5485</v>
      </c>
      <c r="G429" s="956">
        <v>40913</v>
      </c>
    </row>
    <row r="430" spans="1:7">
      <c r="A430" s="819">
        <v>431</v>
      </c>
      <c r="B430" s="819" t="s">
        <v>28</v>
      </c>
      <c r="C430" s="954" t="s">
        <v>803</v>
      </c>
      <c r="D430" s="819" t="s">
        <v>5376</v>
      </c>
      <c r="E430" s="819" t="s">
        <v>1397</v>
      </c>
      <c r="F430" s="819" t="s">
        <v>404</v>
      </c>
      <c r="G430" s="956">
        <v>40913</v>
      </c>
    </row>
    <row r="431" spans="1:7">
      <c r="A431" s="819">
        <v>432</v>
      </c>
      <c r="B431" s="819" t="s">
        <v>114</v>
      </c>
      <c r="C431" s="954" t="s">
        <v>1431</v>
      </c>
      <c r="D431" s="819" t="s">
        <v>1432</v>
      </c>
      <c r="E431" s="819" t="s">
        <v>1397</v>
      </c>
      <c r="F431" s="819" t="s">
        <v>404</v>
      </c>
      <c r="G431" s="958">
        <v>40878</v>
      </c>
    </row>
    <row r="432" spans="1:7">
      <c r="A432" s="819">
        <v>433</v>
      </c>
      <c r="B432" s="819" t="s">
        <v>218</v>
      </c>
      <c r="C432" s="954" t="s">
        <v>1902</v>
      </c>
      <c r="D432" s="819" t="s">
        <v>5377</v>
      </c>
      <c r="E432" s="819" t="s">
        <v>1397</v>
      </c>
      <c r="F432" s="819" t="s">
        <v>404</v>
      </c>
      <c r="G432" s="958">
        <v>40878</v>
      </c>
    </row>
    <row r="433" spans="1:7">
      <c r="A433" s="819">
        <v>434</v>
      </c>
      <c r="B433" s="819" t="s">
        <v>24</v>
      </c>
      <c r="C433" s="954" t="s">
        <v>1903</v>
      </c>
      <c r="D433" s="819" t="s">
        <v>1904</v>
      </c>
      <c r="E433" s="819" t="s">
        <v>1397</v>
      </c>
      <c r="F433" s="819" t="s">
        <v>404</v>
      </c>
      <c r="G433" s="958">
        <v>40878</v>
      </c>
    </row>
    <row r="434" spans="1:7">
      <c r="A434" s="819">
        <v>435</v>
      </c>
      <c r="B434" s="819" t="s">
        <v>273</v>
      </c>
      <c r="C434" s="954" t="s">
        <v>1905</v>
      </c>
      <c r="D434" s="819" t="s">
        <v>3781</v>
      </c>
      <c r="E434" s="819" t="s">
        <v>1397</v>
      </c>
      <c r="F434" s="819" t="s">
        <v>404</v>
      </c>
      <c r="G434" s="958">
        <v>40878</v>
      </c>
    </row>
    <row r="435" spans="1:7">
      <c r="A435" s="819">
        <v>436</v>
      </c>
      <c r="B435" s="819" t="s">
        <v>28</v>
      </c>
      <c r="C435" s="954" t="s">
        <v>1890</v>
      </c>
      <c r="D435" s="819" t="s">
        <v>3060</v>
      </c>
      <c r="E435" s="819" t="s">
        <v>1397</v>
      </c>
      <c r="F435" s="819" t="s">
        <v>404</v>
      </c>
      <c r="G435" s="958">
        <v>40878</v>
      </c>
    </row>
    <row r="436" spans="1:7">
      <c r="A436" s="819">
        <v>437</v>
      </c>
      <c r="B436" s="819" t="s">
        <v>28</v>
      </c>
      <c r="C436" s="954" t="s">
        <v>1860</v>
      </c>
      <c r="D436" s="819" t="s">
        <v>1545</v>
      </c>
      <c r="E436" s="819" t="s">
        <v>1397</v>
      </c>
      <c r="F436" s="819" t="s">
        <v>404</v>
      </c>
      <c r="G436" s="958">
        <v>40878</v>
      </c>
    </row>
    <row r="437" spans="1:7">
      <c r="A437" s="819">
        <v>438</v>
      </c>
      <c r="B437" s="819" t="s">
        <v>158</v>
      </c>
      <c r="C437" s="954" t="s">
        <v>4566</v>
      </c>
      <c r="D437" s="819" t="s">
        <v>5369</v>
      </c>
      <c r="E437" s="819" t="s">
        <v>1397</v>
      </c>
      <c r="F437" s="819" t="s">
        <v>5486</v>
      </c>
      <c r="G437" s="956">
        <v>40899</v>
      </c>
    </row>
    <row r="438" spans="1:7">
      <c r="A438" s="819">
        <v>439</v>
      </c>
      <c r="B438" s="819" t="s">
        <v>1536</v>
      </c>
      <c r="C438" s="954" t="s">
        <v>1537</v>
      </c>
      <c r="D438" s="819" t="s">
        <v>1538</v>
      </c>
      <c r="E438" s="819" t="s">
        <v>1397</v>
      </c>
      <c r="F438" s="819" t="s">
        <v>5486</v>
      </c>
      <c r="G438" s="956">
        <v>40899</v>
      </c>
    </row>
    <row r="439" spans="1:7">
      <c r="A439" s="819">
        <v>440</v>
      </c>
      <c r="B439" s="819" t="s">
        <v>763</v>
      </c>
      <c r="C439" s="954" t="s">
        <v>5378</v>
      </c>
      <c r="D439" s="819" t="s">
        <v>3807</v>
      </c>
      <c r="E439" s="819" t="s">
        <v>1397</v>
      </c>
      <c r="F439" s="819"/>
      <c r="G439" s="956">
        <v>40899</v>
      </c>
    </row>
    <row r="440" spans="1:7">
      <c r="A440" s="819">
        <v>441</v>
      </c>
      <c r="B440" s="819" t="s">
        <v>1946</v>
      </c>
      <c r="C440" s="954" t="s">
        <v>1910</v>
      </c>
      <c r="D440" s="819" t="s">
        <v>4252</v>
      </c>
      <c r="E440" s="819" t="s">
        <v>1397</v>
      </c>
      <c r="F440" s="819" t="s">
        <v>5486</v>
      </c>
      <c r="G440" s="956">
        <v>40899</v>
      </c>
    </row>
    <row r="441" spans="1:7">
      <c r="A441" s="819">
        <v>442</v>
      </c>
      <c r="B441" s="819" t="s">
        <v>24</v>
      </c>
      <c r="C441" s="954" t="s">
        <v>1878</v>
      </c>
      <c r="D441" s="819" t="s">
        <v>1091</v>
      </c>
      <c r="E441" s="819" t="s">
        <v>1397</v>
      </c>
      <c r="F441" s="819" t="s">
        <v>5486</v>
      </c>
      <c r="G441" s="958">
        <v>40878</v>
      </c>
    </row>
    <row r="442" spans="1:7">
      <c r="A442" s="819">
        <v>443</v>
      </c>
      <c r="B442" s="819" t="s">
        <v>199</v>
      </c>
      <c r="C442" s="954" t="s">
        <v>1104</v>
      </c>
      <c r="D442" s="819" t="s">
        <v>1105</v>
      </c>
      <c r="E442" s="819" t="s">
        <v>1397</v>
      </c>
      <c r="F442" s="819" t="s">
        <v>5487</v>
      </c>
      <c r="G442" s="958">
        <v>40878</v>
      </c>
    </row>
    <row r="443" spans="1:7">
      <c r="A443" s="819">
        <v>444</v>
      </c>
      <c r="B443" s="819" t="s">
        <v>12</v>
      </c>
      <c r="C443" s="954" t="s">
        <v>1912</v>
      </c>
      <c r="D443" s="819" t="s">
        <v>2982</v>
      </c>
      <c r="E443" s="819" t="s">
        <v>1394</v>
      </c>
      <c r="F443" s="819" t="s">
        <v>1394</v>
      </c>
      <c r="G443" s="958">
        <v>40878</v>
      </c>
    </row>
    <row r="444" spans="1:7">
      <c r="A444" s="819">
        <v>445</v>
      </c>
      <c r="B444" s="819" t="s">
        <v>5365</v>
      </c>
      <c r="C444" s="954" t="s">
        <v>1895</v>
      </c>
      <c r="D444" s="819" t="s">
        <v>5375</v>
      </c>
      <c r="E444" s="819" t="s">
        <v>1397</v>
      </c>
      <c r="F444" s="819" t="s">
        <v>3710</v>
      </c>
      <c r="G444" s="956">
        <v>40892</v>
      </c>
    </row>
    <row r="445" spans="1:7">
      <c r="A445" s="819">
        <v>446</v>
      </c>
      <c r="B445" s="819" t="s">
        <v>158</v>
      </c>
      <c r="C445" s="954" t="s">
        <v>1914</v>
      </c>
      <c r="D445" s="819" t="s">
        <v>5379</v>
      </c>
      <c r="E445" s="819" t="s">
        <v>1397</v>
      </c>
      <c r="F445" s="819" t="s">
        <v>404</v>
      </c>
      <c r="G445" s="958">
        <v>40878</v>
      </c>
    </row>
    <row r="446" spans="1:7">
      <c r="A446" s="819">
        <v>447</v>
      </c>
      <c r="B446" s="819" t="s">
        <v>1536</v>
      </c>
      <c r="C446" s="954" t="s">
        <v>1692</v>
      </c>
      <c r="D446" s="819" t="s">
        <v>1725</v>
      </c>
      <c r="E446" s="819" t="s">
        <v>1397</v>
      </c>
      <c r="F446" s="819" t="s">
        <v>404</v>
      </c>
      <c r="G446" s="958">
        <v>40878</v>
      </c>
    </row>
    <row r="447" spans="1:7">
      <c r="A447" s="819">
        <v>448</v>
      </c>
      <c r="B447" s="819" t="s">
        <v>137</v>
      </c>
      <c r="C447" s="954" t="s">
        <v>5380</v>
      </c>
      <c r="D447" s="819" t="s">
        <v>1148</v>
      </c>
      <c r="E447" s="819" t="s">
        <v>1397</v>
      </c>
      <c r="F447" s="819" t="s">
        <v>5481</v>
      </c>
      <c r="G447" s="959">
        <v>40893</v>
      </c>
    </row>
    <row r="448" spans="1:7">
      <c r="A448" s="819">
        <v>449</v>
      </c>
      <c r="B448" s="819" t="s">
        <v>24</v>
      </c>
      <c r="C448" s="954" t="s">
        <v>2212</v>
      </c>
      <c r="D448" s="819" t="s">
        <v>6554</v>
      </c>
      <c r="E448" s="819" t="s">
        <v>1397</v>
      </c>
      <c r="F448" s="819" t="s">
        <v>1851</v>
      </c>
      <c r="G448" s="958">
        <v>40878</v>
      </c>
    </row>
    <row r="449" spans="1:7">
      <c r="A449" s="819">
        <v>450</v>
      </c>
      <c r="B449" s="819" t="s">
        <v>6548</v>
      </c>
      <c r="C449" s="954" t="s">
        <v>1917</v>
      </c>
      <c r="D449" s="819" t="s">
        <v>1126</v>
      </c>
      <c r="E449" s="819" t="s">
        <v>1397</v>
      </c>
      <c r="F449" s="819" t="s">
        <v>1851</v>
      </c>
      <c r="G449" s="958">
        <v>40878</v>
      </c>
    </row>
    <row r="450" spans="1:7">
      <c r="A450" s="819">
        <v>451</v>
      </c>
      <c r="B450" s="819" t="s">
        <v>4136</v>
      </c>
      <c r="C450" s="954" t="s">
        <v>1923</v>
      </c>
      <c r="D450" s="819" t="s">
        <v>786</v>
      </c>
      <c r="E450" s="819" t="s">
        <v>1397</v>
      </c>
      <c r="F450" s="819" t="s">
        <v>1919</v>
      </c>
      <c r="G450" s="956">
        <v>40892</v>
      </c>
    </row>
    <row r="451" spans="1:7">
      <c r="A451" s="819">
        <v>452</v>
      </c>
      <c r="B451" s="819" t="s">
        <v>226</v>
      </c>
      <c r="C451" s="954" t="s">
        <v>1416</v>
      </c>
      <c r="D451" s="819" t="s">
        <v>1124</v>
      </c>
      <c r="E451" s="819" t="s">
        <v>1397</v>
      </c>
      <c r="F451" s="819" t="s">
        <v>5262</v>
      </c>
      <c r="G451" s="956">
        <v>40894</v>
      </c>
    </row>
    <row r="452" spans="1:7">
      <c r="A452" s="819">
        <v>453</v>
      </c>
      <c r="B452" s="819" t="s">
        <v>196</v>
      </c>
      <c r="C452" s="954" t="s">
        <v>341</v>
      </c>
      <c r="D452" s="819" t="s">
        <v>786</v>
      </c>
      <c r="E452" s="819" t="s">
        <v>1397</v>
      </c>
      <c r="F452" s="819" t="s">
        <v>1851</v>
      </c>
      <c r="G452" s="958">
        <v>40878</v>
      </c>
    </row>
    <row r="453" spans="1:7">
      <c r="A453" s="819">
        <v>454</v>
      </c>
      <c r="B453" s="819" t="s">
        <v>114</v>
      </c>
      <c r="C453" s="954" t="s">
        <v>1301</v>
      </c>
      <c r="D453" s="819" t="s">
        <v>1870</v>
      </c>
      <c r="E453" s="819" t="s">
        <v>1851</v>
      </c>
      <c r="F453" s="819" t="s">
        <v>5262</v>
      </c>
      <c r="G453" s="956">
        <v>40893</v>
      </c>
    </row>
    <row r="454" spans="1:7">
      <c r="A454" s="819">
        <v>455</v>
      </c>
      <c r="B454" s="819" t="s">
        <v>13</v>
      </c>
      <c r="C454" s="954" t="s">
        <v>120</v>
      </c>
      <c r="D454" s="819" t="s">
        <v>3097</v>
      </c>
      <c r="E454" s="819" t="s">
        <v>1371</v>
      </c>
      <c r="F454" s="819" t="s">
        <v>5488</v>
      </c>
      <c r="G454" s="956">
        <v>40977</v>
      </c>
    </row>
    <row r="455" spans="1:7">
      <c r="A455" s="819">
        <v>456</v>
      </c>
      <c r="B455" s="819" t="s">
        <v>5381</v>
      </c>
      <c r="C455" s="954" t="s">
        <v>1916</v>
      </c>
      <c r="D455" s="819" t="s">
        <v>5161</v>
      </c>
      <c r="E455" s="819" t="s">
        <v>1851</v>
      </c>
      <c r="F455" s="819" t="s">
        <v>5481</v>
      </c>
      <c r="G455" s="956">
        <v>40894</v>
      </c>
    </row>
    <row r="456" spans="1:7">
      <c r="A456" s="819">
        <v>457</v>
      </c>
      <c r="B456" s="819" t="s">
        <v>1536</v>
      </c>
      <c r="C456" s="954" t="s">
        <v>1692</v>
      </c>
      <c r="D456" s="819" t="s">
        <v>1725</v>
      </c>
      <c r="E456" s="819" t="s">
        <v>1397</v>
      </c>
      <c r="F456" s="819" t="s">
        <v>5262</v>
      </c>
      <c r="G456" s="958">
        <v>40878</v>
      </c>
    </row>
    <row r="457" spans="1:7">
      <c r="A457" s="819">
        <v>458</v>
      </c>
      <c r="B457" s="819" t="s">
        <v>199</v>
      </c>
      <c r="C457" s="954" t="s">
        <v>5223</v>
      </c>
      <c r="D457" s="819" t="s">
        <v>1105</v>
      </c>
      <c r="E457" s="819" t="s">
        <v>404</v>
      </c>
      <c r="F457" s="819" t="s">
        <v>404</v>
      </c>
      <c r="G457" s="956">
        <v>40894</v>
      </c>
    </row>
    <row r="458" spans="1:7">
      <c r="A458" s="819">
        <v>459</v>
      </c>
      <c r="B458" s="819" t="s">
        <v>171</v>
      </c>
      <c r="C458" s="954" t="s">
        <v>783</v>
      </c>
      <c r="D458" s="819" t="s">
        <v>784</v>
      </c>
      <c r="E458" s="819" t="s">
        <v>1397</v>
      </c>
      <c r="F458" s="819" t="s">
        <v>404</v>
      </c>
      <c r="G458" s="956">
        <v>40865</v>
      </c>
    </row>
    <row r="459" spans="1:7">
      <c r="A459" s="819">
        <v>460</v>
      </c>
      <c r="B459" s="819" t="s">
        <v>4136</v>
      </c>
      <c r="C459" s="954" t="s">
        <v>1923</v>
      </c>
      <c r="D459" s="819" t="s">
        <v>786</v>
      </c>
      <c r="E459" s="819" t="s">
        <v>1397</v>
      </c>
      <c r="F459" s="819" t="s">
        <v>1924</v>
      </c>
      <c r="G459" s="956">
        <v>40917</v>
      </c>
    </row>
    <row r="460" spans="1:7">
      <c r="A460" s="819">
        <v>461</v>
      </c>
      <c r="B460" s="819" t="s">
        <v>28</v>
      </c>
      <c r="C460" s="954" t="s">
        <v>1925</v>
      </c>
      <c r="D460" s="819" t="s">
        <v>1926</v>
      </c>
      <c r="E460" s="819" t="s">
        <v>1397</v>
      </c>
      <c r="F460" s="819" t="s">
        <v>1924</v>
      </c>
      <c r="G460" s="956">
        <v>40917</v>
      </c>
    </row>
    <row r="461" spans="1:7">
      <c r="A461" s="819">
        <v>462</v>
      </c>
      <c r="B461" s="819" t="s">
        <v>1564</v>
      </c>
      <c r="C461" s="954" t="s">
        <v>5382</v>
      </c>
      <c r="D461" s="819" t="s">
        <v>1042</v>
      </c>
      <c r="E461" s="819" t="s">
        <v>404</v>
      </c>
      <c r="F461" s="819" t="s">
        <v>404</v>
      </c>
      <c r="G461" s="956">
        <v>40892</v>
      </c>
    </row>
    <row r="462" spans="1:7">
      <c r="A462" s="819">
        <v>463</v>
      </c>
      <c r="B462" s="819" t="s">
        <v>20</v>
      </c>
      <c r="C462" s="954" t="s">
        <v>1413</v>
      </c>
      <c r="D462" s="819" t="s">
        <v>1346</v>
      </c>
      <c r="E462" s="819" t="s">
        <v>1928</v>
      </c>
      <c r="F462" s="819" t="s">
        <v>404</v>
      </c>
      <c r="G462" s="956">
        <v>40885</v>
      </c>
    </row>
    <row r="463" spans="1:7">
      <c r="A463" s="819">
        <v>464</v>
      </c>
      <c r="B463" s="819" t="s">
        <v>28</v>
      </c>
      <c r="C463" s="954" t="s">
        <v>1529</v>
      </c>
      <c r="D463" s="819" t="s">
        <v>1350</v>
      </c>
      <c r="E463" s="819" t="s">
        <v>404</v>
      </c>
      <c r="F463" s="819" t="s">
        <v>404</v>
      </c>
      <c r="G463" s="956">
        <v>40886</v>
      </c>
    </row>
    <row r="464" spans="1:7">
      <c r="A464" s="819">
        <v>465</v>
      </c>
      <c r="B464" s="819" t="s">
        <v>173</v>
      </c>
      <c r="C464" s="954" t="s">
        <v>5383</v>
      </c>
      <c r="D464" s="819" t="s">
        <v>2911</v>
      </c>
      <c r="E464" s="819" t="s">
        <v>1394</v>
      </c>
      <c r="F464" s="819" t="s">
        <v>1397</v>
      </c>
      <c r="G464" s="956">
        <v>40882</v>
      </c>
    </row>
    <row r="465" spans="1:7">
      <c r="A465" s="819">
        <v>466</v>
      </c>
      <c r="B465" s="819" t="s">
        <v>12</v>
      </c>
      <c r="C465" s="954" t="s">
        <v>1930</v>
      </c>
      <c r="D465" s="819" t="s">
        <v>2982</v>
      </c>
      <c r="E465" s="819" t="s">
        <v>1394</v>
      </c>
      <c r="F465" s="819" t="s">
        <v>1394</v>
      </c>
      <c r="G465" s="956">
        <v>40882</v>
      </c>
    </row>
    <row r="466" spans="1:7">
      <c r="A466" s="819">
        <v>467</v>
      </c>
      <c r="B466" s="819" t="s">
        <v>20</v>
      </c>
      <c r="C466" s="954" t="s">
        <v>1549</v>
      </c>
      <c r="D466" s="819" t="s">
        <v>1548</v>
      </c>
      <c r="E466" s="819" t="s">
        <v>404</v>
      </c>
      <c r="F466" s="819" t="s">
        <v>5261</v>
      </c>
      <c r="G466" s="956">
        <v>40886</v>
      </c>
    </row>
    <row r="467" spans="1:7">
      <c r="A467" s="819">
        <v>468</v>
      </c>
      <c r="B467" s="819" t="s">
        <v>6</v>
      </c>
      <c r="C467" s="954" t="s">
        <v>1931</v>
      </c>
      <c r="D467" s="819" t="s">
        <v>5384</v>
      </c>
      <c r="E467" s="819" t="s">
        <v>1394</v>
      </c>
      <c r="F467" s="819" t="s">
        <v>1394</v>
      </c>
      <c r="G467" s="956">
        <v>40865</v>
      </c>
    </row>
    <row r="468" spans="1:7">
      <c r="A468" s="819">
        <v>469</v>
      </c>
      <c r="B468" s="819" t="s">
        <v>153</v>
      </c>
      <c r="C468" s="954" t="s">
        <v>4284</v>
      </c>
      <c r="D468" s="819" t="s">
        <v>4285</v>
      </c>
      <c r="E468" s="819" t="s">
        <v>1397</v>
      </c>
      <c r="F468" s="819" t="s">
        <v>1397</v>
      </c>
      <c r="G468" s="958">
        <v>40878</v>
      </c>
    </row>
    <row r="469" spans="1:7">
      <c r="A469" s="819">
        <v>470</v>
      </c>
      <c r="B469" s="819" t="s">
        <v>28</v>
      </c>
      <c r="C469" s="954" t="s">
        <v>801</v>
      </c>
      <c r="D469" s="819" t="s">
        <v>1090</v>
      </c>
      <c r="E469" s="819" t="s">
        <v>1397</v>
      </c>
      <c r="F469" s="819" t="s">
        <v>404</v>
      </c>
      <c r="G469" s="958">
        <v>40878</v>
      </c>
    </row>
    <row r="470" spans="1:7">
      <c r="A470" s="819">
        <v>471</v>
      </c>
      <c r="B470" s="819" t="s">
        <v>218</v>
      </c>
      <c r="C470" s="954" t="s">
        <v>5385</v>
      </c>
      <c r="D470" s="819" t="s">
        <v>5386</v>
      </c>
      <c r="E470" s="819" t="s">
        <v>1397</v>
      </c>
      <c r="F470" s="819" t="s">
        <v>404</v>
      </c>
      <c r="G470" s="958">
        <v>40878</v>
      </c>
    </row>
    <row r="471" spans="1:7">
      <c r="A471" s="819">
        <v>472</v>
      </c>
      <c r="B471" s="819" t="s">
        <v>1947</v>
      </c>
      <c r="C471" s="954" t="s">
        <v>5387</v>
      </c>
      <c r="D471" s="819" t="s">
        <v>786</v>
      </c>
      <c r="E471" s="819" t="s">
        <v>1397</v>
      </c>
      <c r="F471" s="819" t="s">
        <v>5481</v>
      </c>
      <c r="G471" s="956">
        <v>40878</v>
      </c>
    </row>
    <row r="472" spans="1:7">
      <c r="A472" s="819">
        <v>473</v>
      </c>
      <c r="B472" s="819" t="s">
        <v>24</v>
      </c>
      <c r="C472" s="954" t="s">
        <v>1936</v>
      </c>
      <c r="D472" s="819" t="s">
        <v>5388</v>
      </c>
      <c r="E472" s="819" t="s">
        <v>1397</v>
      </c>
      <c r="F472" s="819" t="s">
        <v>5481</v>
      </c>
      <c r="G472" s="956">
        <v>40878</v>
      </c>
    </row>
    <row r="473" spans="1:7">
      <c r="A473" s="819">
        <v>474</v>
      </c>
      <c r="B473" s="819" t="s">
        <v>24</v>
      </c>
      <c r="C473" s="954" t="s">
        <v>5389</v>
      </c>
      <c r="D473" s="819" t="s">
        <v>4577</v>
      </c>
      <c r="E473" s="819" t="s">
        <v>1851</v>
      </c>
      <c r="F473" s="819" t="s">
        <v>5481</v>
      </c>
      <c r="G473" s="956">
        <v>40878</v>
      </c>
    </row>
    <row r="474" spans="1:7">
      <c r="A474" s="819">
        <v>475</v>
      </c>
      <c r="B474" s="819" t="s">
        <v>249</v>
      </c>
      <c r="C474" s="954" t="s">
        <v>1939</v>
      </c>
      <c r="D474" s="819" t="s">
        <v>5390</v>
      </c>
      <c r="E474" s="819" t="s">
        <v>1851</v>
      </c>
      <c r="F474" s="819" t="s">
        <v>5481</v>
      </c>
      <c r="G474" s="956">
        <v>40878</v>
      </c>
    </row>
    <row r="475" spans="1:7">
      <c r="A475" s="819">
        <v>476</v>
      </c>
      <c r="B475" s="819" t="s">
        <v>28</v>
      </c>
      <c r="C475" s="954" t="s">
        <v>1940</v>
      </c>
      <c r="D475" s="819" t="s">
        <v>5391</v>
      </c>
      <c r="E475" s="819" t="s">
        <v>404</v>
      </c>
      <c r="F475" s="819" t="s">
        <v>1394</v>
      </c>
      <c r="G475" s="956">
        <v>40878</v>
      </c>
    </row>
    <row r="476" spans="1:7">
      <c r="A476" s="819">
        <v>477</v>
      </c>
      <c r="B476" s="819" t="s">
        <v>137</v>
      </c>
      <c r="C476" s="954" t="s">
        <v>1916</v>
      </c>
      <c r="D476" s="819" t="s">
        <v>5161</v>
      </c>
      <c r="E476" s="819" t="s">
        <v>1397</v>
      </c>
      <c r="F476" s="819" t="s">
        <v>1851</v>
      </c>
      <c r="G476" s="956">
        <v>40914</v>
      </c>
    </row>
    <row r="477" spans="1:7">
      <c r="A477" s="819">
        <v>478</v>
      </c>
      <c r="B477" s="819" t="s">
        <v>262</v>
      </c>
      <c r="C477" s="954" t="s">
        <v>1094</v>
      </c>
      <c r="D477" s="819" t="s">
        <v>1967</v>
      </c>
      <c r="E477" s="819" t="s">
        <v>1371</v>
      </c>
      <c r="F477" s="819" t="s">
        <v>1371</v>
      </c>
      <c r="G477" s="956">
        <v>40896</v>
      </c>
    </row>
    <row r="478" spans="1:7">
      <c r="A478" s="819">
        <v>479</v>
      </c>
      <c r="B478" s="819" t="s">
        <v>24</v>
      </c>
      <c r="C478" s="954" t="s">
        <v>1968</v>
      </c>
      <c r="D478" s="819" t="s">
        <v>1969</v>
      </c>
      <c r="E478" s="819" t="s">
        <v>1397</v>
      </c>
      <c r="F478" s="819" t="s">
        <v>3671</v>
      </c>
      <c r="G478" s="956">
        <v>40896</v>
      </c>
    </row>
    <row r="479" spans="1:7">
      <c r="A479" s="819">
        <v>480</v>
      </c>
      <c r="B479" s="819" t="s">
        <v>24</v>
      </c>
      <c r="C479" s="954" t="s">
        <v>1367</v>
      </c>
      <c r="D479" s="819" t="s">
        <v>1379</v>
      </c>
      <c r="E479" s="819" t="s">
        <v>404</v>
      </c>
      <c r="F479" s="819" t="s">
        <v>404</v>
      </c>
      <c r="G479" s="956">
        <v>40892</v>
      </c>
    </row>
    <row r="480" spans="1:7">
      <c r="A480" s="819">
        <v>481</v>
      </c>
      <c r="B480" s="819" t="s">
        <v>20</v>
      </c>
      <c r="C480" s="954" t="s">
        <v>1896</v>
      </c>
      <c r="D480" s="819" t="s">
        <v>1897</v>
      </c>
      <c r="E480" s="819" t="s">
        <v>1397</v>
      </c>
      <c r="F480" s="819" t="s">
        <v>1971</v>
      </c>
      <c r="G480" s="956">
        <v>40884</v>
      </c>
    </row>
    <row r="481" spans="1:7">
      <c r="A481" s="819">
        <v>482</v>
      </c>
      <c r="B481" s="819" t="s">
        <v>137</v>
      </c>
      <c r="C481" s="954" t="s">
        <v>1448</v>
      </c>
      <c r="D481" s="819" t="s">
        <v>1148</v>
      </c>
      <c r="E481" s="819" t="s">
        <v>1397</v>
      </c>
      <c r="F481" s="819" t="s">
        <v>1397</v>
      </c>
      <c r="G481" s="956">
        <v>40884</v>
      </c>
    </row>
    <row r="482" spans="1:7">
      <c r="A482" s="819">
        <v>483</v>
      </c>
      <c r="B482" s="819" t="s">
        <v>20</v>
      </c>
      <c r="C482" s="954" t="s">
        <v>1992</v>
      </c>
      <c r="D482" s="819" t="s">
        <v>5224</v>
      </c>
      <c r="E482" s="819" t="s">
        <v>1928</v>
      </c>
      <c r="F482" s="819" t="s">
        <v>1924</v>
      </c>
      <c r="G482" s="956">
        <v>40917</v>
      </c>
    </row>
    <row r="483" spans="1:7">
      <c r="A483" s="819">
        <v>484</v>
      </c>
      <c r="B483" s="819" t="s">
        <v>173</v>
      </c>
      <c r="C483" s="954" t="s">
        <v>5392</v>
      </c>
      <c r="D483" s="819" t="s">
        <v>4554</v>
      </c>
      <c r="E483" s="819" t="s">
        <v>1397</v>
      </c>
      <c r="F483" s="819" t="s">
        <v>1924</v>
      </c>
      <c r="G483" s="959">
        <v>40933</v>
      </c>
    </row>
    <row r="484" spans="1:7">
      <c r="A484" s="819">
        <v>485</v>
      </c>
      <c r="B484" s="819" t="s">
        <v>6548</v>
      </c>
      <c r="C484" s="954" t="s">
        <v>5393</v>
      </c>
      <c r="D484" s="819" t="s">
        <v>5394</v>
      </c>
      <c r="E484" s="819" t="s">
        <v>1397</v>
      </c>
      <c r="F484" s="819" t="s">
        <v>404</v>
      </c>
      <c r="G484" s="958">
        <v>40878</v>
      </c>
    </row>
    <row r="485" spans="1:7">
      <c r="A485" s="819">
        <v>486</v>
      </c>
      <c r="B485" s="819" t="s">
        <v>137</v>
      </c>
      <c r="C485" s="954" t="s">
        <v>5380</v>
      </c>
      <c r="D485" s="819" t="s">
        <v>1148</v>
      </c>
      <c r="E485" s="810" t="s">
        <v>1397</v>
      </c>
      <c r="F485" s="810" t="s">
        <v>5261</v>
      </c>
      <c r="G485" s="960">
        <v>40886</v>
      </c>
    </row>
    <row r="486" spans="1:7">
      <c r="A486" s="819">
        <v>487</v>
      </c>
      <c r="B486" s="819" t="s">
        <v>28</v>
      </c>
      <c r="C486" s="954" t="s">
        <v>1976</v>
      </c>
      <c r="D486" s="819" t="s">
        <v>1124</v>
      </c>
      <c r="E486" s="819" t="s">
        <v>1397</v>
      </c>
      <c r="F486" s="819" t="s">
        <v>404</v>
      </c>
      <c r="G486" s="958">
        <v>40848</v>
      </c>
    </row>
    <row r="487" spans="1:7">
      <c r="A487" s="819">
        <v>488</v>
      </c>
      <c r="B487" s="819" t="s">
        <v>28</v>
      </c>
      <c r="C487" s="954" t="s">
        <v>1977</v>
      </c>
      <c r="D487" s="819" t="s">
        <v>1978</v>
      </c>
      <c r="E487" s="819" t="s">
        <v>1979</v>
      </c>
      <c r="F487" s="819" t="s">
        <v>4649</v>
      </c>
      <c r="G487" s="956" t="s">
        <v>4259</v>
      </c>
    </row>
    <row r="488" spans="1:7">
      <c r="A488" s="819">
        <v>489</v>
      </c>
      <c r="B488" s="819" t="s">
        <v>171</v>
      </c>
      <c r="C488" s="954" t="s">
        <v>776</v>
      </c>
      <c r="D488" s="819" t="s">
        <v>1126</v>
      </c>
      <c r="E488" s="819" t="s">
        <v>1394</v>
      </c>
      <c r="F488" s="819" t="s">
        <v>1851</v>
      </c>
      <c r="G488" s="956">
        <v>40924</v>
      </c>
    </row>
    <row r="489" spans="1:7">
      <c r="A489" s="819">
        <v>490</v>
      </c>
      <c r="B489" s="819" t="s">
        <v>24</v>
      </c>
      <c r="C489" s="954" t="s">
        <v>1981</v>
      </c>
      <c r="D489" s="819" t="s">
        <v>1334</v>
      </c>
      <c r="E489" s="819" t="s">
        <v>1851</v>
      </c>
      <c r="F489" s="819" t="s">
        <v>1851</v>
      </c>
      <c r="G489" s="956">
        <v>40924</v>
      </c>
    </row>
    <row r="490" spans="1:7">
      <c r="A490" s="819">
        <v>491</v>
      </c>
      <c r="B490" s="819" t="s">
        <v>6549</v>
      </c>
      <c r="C490" s="954" t="s">
        <v>1983</v>
      </c>
      <c r="D490" s="819" t="s">
        <v>5233</v>
      </c>
      <c r="E490" s="819" t="s">
        <v>1979</v>
      </c>
      <c r="F490" s="819" t="s">
        <v>404</v>
      </c>
      <c r="G490" s="956">
        <v>40928</v>
      </c>
    </row>
    <row r="491" spans="1:7">
      <c r="A491" s="819">
        <v>492</v>
      </c>
      <c r="B491" s="819" t="s">
        <v>153</v>
      </c>
      <c r="C491" s="954" t="s">
        <v>4286</v>
      </c>
      <c r="D491" s="819" t="s">
        <v>3090</v>
      </c>
      <c r="E491" s="819" t="s">
        <v>404</v>
      </c>
      <c r="F491" s="819" t="s">
        <v>404</v>
      </c>
      <c r="G491" s="956">
        <v>40928</v>
      </c>
    </row>
    <row r="492" spans="1:7">
      <c r="A492" s="819">
        <v>493</v>
      </c>
      <c r="B492" s="819" t="s">
        <v>6</v>
      </c>
      <c r="C492" s="954" t="s">
        <v>1984</v>
      </c>
      <c r="D492" s="819" t="s">
        <v>1985</v>
      </c>
      <c r="E492" s="819" t="s">
        <v>1394</v>
      </c>
      <c r="F492" s="819" t="s">
        <v>3671</v>
      </c>
      <c r="G492" s="956">
        <v>40893</v>
      </c>
    </row>
    <row r="493" spans="1:7">
      <c r="A493" s="819">
        <v>494</v>
      </c>
      <c r="B493" s="819" t="s">
        <v>153</v>
      </c>
      <c r="C493" s="954" t="s">
        <v>4286</v>
      </c>
      <c r="D493" s="819" t="s">
        <v>5395</v>
      </c>
      <c r="E493" s="819" t="s">
        <v>1979</v>
      </c>
      <c r="F493" s="819" t="s">
        <v>1987</v>
      </c>
      <c r="G493" s="958">
        <v>40878</v>
      </c>
    </row>
    <row r="494" spans="1:7">
      <c r="A494" s="819">
        <v>495</v>
      </c>
      <c r="B494" s="819" t="s">
        <v>24</v>
      </c>
      <c r="C494" s="954" t="s">
        <v>5396</v>
      </c>
      <c r="D494" s="819" t="s">
        <v>5397</v>
      </c>
      <c r="E494" s="819" t="s">
        <v>1397</v>
      </c>
      <c r="F494" s="819" t="s">
        <v>404</v>
      </c>
      <c r="G494" s="958">
        <v>40878</v>
      </c>
    </row>
    <row r="495" spans="1:7">
      <c r="A495" s="819">
        <v>496</v>
      </c>
      <c r="B495" s="819" t="s">
        <v>267</v>
      </c>
      <c r="C495" s="954" t="s">
        <v>1989</v>
      </c>
      <c r="D495" s="819" t="s">
        <v>1990</v>
      </c>
      <c r="E495" s="819" t="s">
        <v>1397</v>
      </c>
      <c r="F495" s="819" t="s">
        <v>1979</v>
      </c>
      <c r="G495" s="958">
        <v>40878</v>
      </c>
    </row>
    <row r="496" spans="1:7">
      <c r="A496" s="819">
        <v>497</v>
      </c>
      <c r="B496" s="819" t="s">
        <v>4136</v>
      </c>
      <c r="C496" s="954" t="s">
        <v>1923</v>
      </c>
      <c r="D496" s="819" t="s">
        <v>786</v>
      </c>
      <c r="E496" s="819" t="s">
        <v>1397</v>
      </c>
      <c r="F496" s="819" t="s">
        <v>1979</v>
      </c>
      <c r="G496" s="958">
        <v>40878</v>
      </c>
    </row>
    <row r="497" spans="1:7">
      <c r="A497" s="819">
        <v>498</v>
      </c>
      <c r="B497" s="819" t="s">
        <v>153</v>
      </c>
      <c r="C497" s="954" t="s">
        <v>1991</v>
      </c>
      <c r="D497" s="819" t="s">
        <v>5398</v>
      </c>
      <c r="E497" s="819" t="s">
        <v>1397</v>
      </c>
      <c r="F497" s="819" t="s">
        <v>1397</v>
      </c>
      <c r="G497" s="958">
        <v>40878</v>
      </c>
    </row>
    <row r="498" spans="1:7">
      <c r="A498" s="819">
        <v>499</v>
      </c>
      <c r="B498" s="819" t="s">
        <v>20</v>
      </c>
      <c r="C498" s="954" t="s">
        <v>1992</v>
      </c>
      <c r="D498" s="819" t="s">
        <v>5224</v>
      </c>
      <c r="E498" s="819" t="s">
        <v>1397</v>
      </c>
      <c r="F498" s="819" t="s">
        <v>1397</v>
      </c>
      <c r="G498" s="956">
        <v>40886</v>
      </c>
    </row>
    <row r="499" spans="1:7">
      <c r="A499" s="819">
        <v>500</v>
      </c>
      <c r="B499" s="819" t="s">
        <v>13</v>
      </c>
      <c r="C499" s="954" t="s">
        <v>1993</v>
      </c>
      <c r="D499" s="819" t="s">
        <v>790</v>
      </c>
      <c r="E499" s="819" t="s">
        <v>1397</v>
      </c>
      <c r="F499" s="819" t="s">
        <v>1397</v>
      </c>
      <c r="G499" s="958">
        <v>40878</v>
      </c>
    </row>
    <row r="500" spans="1:7">
      <c r="A500" s="819">
        <v>501</v>
      </c>
      <c r="B500" s="819" t="s">
        <v>20</v>
      </c>
      <c r="C500" s="954" t="s">
        <v>1547</v>
      </c>
      <c r="D500" s="819" t="s">
        <v>1548</v>
      </c>
      <c r="E500" s="819" t="s">
        <v>1397</v>
      </c>
      <c r="F500" s="819" t="s">
        <v>1397</v>
      </c>
      <c r="G500" s="958">
        <v>40878</v>
      </c>
    </row>
    <row r="501" spans="1:7">
      <c r="A501" s="819">
        <v>502</v>
      </c>
      <c r="B501" s="819" t="s">
        <v>196</v>
      </c>
      <c r="C501" s="954" t="s">
        <v>1994</v>
      </c>
      <c r="D501" s="819" t="s">
        <v>1124</v>
      </c>
      <c r="E501" s="819" t="s">
        <v>1397</v>
      </c>
      <c r="F501" s="819" t="s">
        <v>1995</v>
      </c>
      <c r="G501" s="956">
        <v>40639</v>
      </c>
    </row>
    <row r="502" spans="1:7">
      <c r="A502" s="819">
        <v>503</v>
      </c>
      <c r="B502" s="819" t="s">
        <v>218</v>
      </c>
      <c r="C502" s="954" t="s">
        <v>1532</v>
      </c>
      <c r="D502" s="819" t="s">
        <v>1156</v>
      </c>
      <c r="E502" s="819" t="s">
        <v>1397</v>
      </c>
      <c r="F502" s="819" t="s">
        <v>1979</v>
      </c>
      <c r="G502" s="958" t="s">
        <v>1996</v>
      </c>
    </row>
    <row r="503" spans="1:7">
      <c r="A503" s="819">
        <v>504</v>
      </c>
      <c r="B503" s="819" t="s">
        <v>763</v>
      </c>
      <c r="C503" s="954" t="s">
        <v>1347</v>
      </c>
      <c r="D503" s="819" t="s">
        <v>1105</v>
      </c>
      <c r="E503" s="819" t="s">
        <v>1397</v>
      </c>
      <c r="F503" s="819" t="s">
        <v>1979</v>
      </c>
      <c r="G503" s="958" t="s">
        <v>1996</v>
      </c>
    </row>
    <row r="504" spans="1:7">
      <c r="A504" s="819">
        <v>505</v>
      </c>
      <c r="B504" s="819" t="s">
        <v>28</v>
      </c>
      <c r="C504" s="954" t="s">
        <v>27</v>
      </c>
      <c r="D504" s="819" t="s">
        <v>1098</v>
      </c>
      <c r="E504" s="819" t="s">
        <v>1397</v>
      </c>
      <c r="F504" s="819" t="s">
        <v>1979</v>
      </c>
      <c r="G504" s="958" t="s">
        <v>1996</v>
      </c>
    </row>
    <row r="505" spans="1:7">
      <c r="A505" s="819">
        <v>506</v>
      </c>
      <c r="B505" s="819" t="s">
        <v>114</v>
      </c>
      <c r="C505" s="954" t="s">
        <v>1019</v>
      </c>
      <c r="D505" s="819" t="s">
        <v>5209</v>
      </c>
      <c r="E505" s="819" t="s">
        <v>1394</v>
      </c>
      <c r="F505" s="819" t="s">
        <v>5481</v>
      </c>
      <c r="G505" s="956">
        <v>40886</v>
      </c>
    </row>
    <row r="506" spans="1:7">
      <c r="A506" s="819">
        <v>507</v>
      </c>
      <c r="B506" s="819" t="s">
        <v>28</v>
      </c>
      <c r="C506" s="954" t="s">
        <v>1998</v>
      </c>
      <c r="D506" s="819" t="s">
        <v>5227</v>
      </c>
      <c r="E506" s="819" t="s">
        <v>1397</v>
      </c>
      <c r="F506" s="819" t="s">
        <v>5481</v>
      </c>
      <c r="G506" s="956">
        <v>40886</v>
      </c>
    </row>
    <row r="507" spans="1:7">
      <c r="A507" s="819">
        <v>508</v>
      </c>
      <c r="B507" s="819" t="s">
        <v>1952</v>
      </c>
      <c r="C507" s="954" t="s">
        <v>1999</v>
      </c>
      <c r="D507" s="819" t="s">
        <v>2021</v>
      </c>
      <c r="E507" s="819" t="s">
        <v>1397</v>
      </c>
      <c r="F507" s="819" t="s">
        <v>1979</v>
      </c>
      <c r="G507" s="958" t="s">
        <v>1996</v>
      </c>
    </row>
    <row r="508" spans="1:7">
      <c r="A508" s="819">
        <v>509</v>
      </c>
      <c r="B508" s="819" t="s">
        <v>24</v>
      </c>
      <c r="C508" s="954" t="s">
        <v>1367</v>
      </c>
      <c r="D508" s="819" t="s">
        <v>1379</v>
      </c>
      <c r="E508" s="819" t="s">
        <v>1397</v>
      </c>
      <c r="F508" s="819" t="s">
        <v>5271</v>
      </c>
      <c r="G508" s="956">
        <v>40887</v>
      </c>
    </row>
    <row r="509" spans="1:7">
      <c r="A509" s="819">
        <v>510</v>
      </c>
      <c r="B509" s="819" t="s">
        <v>143</v>
      </c>
      <c r="C509" s="954" t="s">
        <v>2001</v>
      </c>
      <c r="D509" s="819" t="s">
        <v>5058</v>
      </c>
      <c r="E509" s="819" t="s">
        <v>1394</v>
      </c>
      <c r="F509" s="819" t="s">
        <v>1371</v>
      </c>
      <c r="G509" s="956">
        <v>40863</v>
      </c>
    </row>
    <row r="510" spans="1:7">
      <c r="A510" s="819">
        <v>511</v>
      </c>
      <c r="B510" s="819" t="s">
        <v>1468</v>
      </c>
      <c r="C510" s="954" t="s">
        <v>2082</v>
      </c>
      <c r="D510" s="819" t="s">
        <v>2003</v>
      </c>
      <c r="E510" s="819" t="s">
        <v>1397</v>
      </c>
      <c r="F510" s="819" t="s">
        <v>1397</v>
      </c>
      <c r="G510" s="955" t="s">
        <v>1996</v>
      </c>
    </row>
    <row r="511" spans="1:7">
      <c r="A511" s="819">
        <v>512</v>
      </c>
      <c r="B511" s="819" t="s">
        <v>137</v>
      </c>
      <c r="C511" s="954" t="s">
        <v>6560</v>
      </c>
      <c r="D511" s="819" t="s">
        <v>1156</v>
      </c>
      <c r="E511" s="819" t="s">
        <v>1397</v>
      </c>
      <c r="F511" s="819" t="s">
        <v>1979</v>
      </c>
      <c r="G511" s="956">
        <v>40849</v>
      </c>
    </row>
    <row r="512" spans="1:7">
      <c r="A512" s="819">
        <v>513</v>
      </c>
      <c r="B512" s="819" t="s">
        <v>249</v>
      </c>
      <c r="C512" s="954" t="s">
        <v>1886</v>
      </c>
      <c r="D512" s="819" t="s">
        <v>2004</v>
      </c>
      <c r="E512" s="819" t="s">
        <v>1397</v>
      </c>
      <c r="F512" s="819" t="s">
        <v>1979</v>
      </c>
      <c r="G512" s="955" t="s">
        <v>1996</v>
      </c>
    </row>
    <row r="513" spans="1:7">
      <c r="A513" s="819">
        <v>514</v>
      </c>
      <c r="B513" s="819" t="s">
        <v>1421</v>
      </c>
      <c r="C513" s="954" t="s">
        <v>1422</v>
      </c>
      <c r="D513" s="819" t="s">
        <v>2607</v>
      </c>
      <c r="E513" s="819" t="s">
        <v>1397</v>
      </c>
      <c r="F513" s="819" t="s">
        <v>1979</v>
      </c>
      <c r="G513" s="955" t="s">
        <v>1996</v>
      </c>
    </row>
    <row r="514" spans="1:7">
      <c r="A514" s="819">
        <v>515</v>
      </c>
      <c r="B514" s="819" t="s">
        <v>1099</v>
      </c>
      <c r="C514" s="954" t="s">
        <v>1113</v>
      </c>
      <c r="D514" s="819" t="s">
        <v>2005</v>
      </c>
      <c r="E514" s="819" t="s">
        <v>1394</v>
      </c>
      <c r="F514" s="819" t="s">
        <v>1979</v>
      </c>
      <c r="G514" s="955" t="s">
        <v>1996</v>
      </c>
    </row>
    <row r="515" spans="1:7">
      <c r="A515" s="819">
        <v>516</v>
      </c>
      <c r="B515" s="819" t="s">
        <v>813</v>
      </c>
      <c r="C515" s="954" t="s">
        <v>1433</v>
      </c>
      <c r="D515" s="819" t="s">
        <v>1434</v>
      </c>
      <c r="E515" s="819" t="s">
        <v>1397</v>
      </c>
      <c r="F515" s="819" t="s">
        <v>1397</v>
      </c>
      <c r="G515" s="955" t="s">
        <v>1996</v>
      </c>
    </row>
    <row r="516" spans="1:7">
      <c r="A516" s="819">
        <v>517</v>
      </c>
      <c r="B516" s="819" t="s">
        <v>813</v>
      </c>
      <c r="C516" s="954" t="s">
        <v>1433</v>
      </c>
      <c r="D516" s="819" t="s">
        <v>1434</v>
      </c>
      <c r="E516" s="819" t="s">
        <v>1397</v>
      </c>
      <c r="F516" s="819" t="s">
        <v>1394</v>
      </c>
      <c r="G516" s="956">
        <v>40872</v>
      </c>
    </row>
    <row r="517" spans="1:7">
      <c r="A517" s="819">
        <v>518</v>
      </c>
      <c r="B517" s="819" t="s">
        <v>28</v>
      </c>
      <c r="C517" s="954" t="s">
        <v>803</v>
      </c>
      <c r="D517" s="819" t="s">
        <v>5376</v>
      </c>
      <c r="E517" s="819" t="s">
        <v>1397</v>
      </c>
      <c r="F517" s="819" t="s">
        <v>5489</v>
      </c>
      <c r="G517" s="958">
        <v>40878</v>
      </c>
    </row>
    <row r="518" spans="1:7">
      <c r="A518" s="819">
        <v>519</v>
      </c>
      <c r="B518" s="819" t="s">
        <v>20</v>
      </c>
      <c r="C518" s="954" t="s">
        <v>1547</v>
      </c>
      <c r="D518" s="819" t="s">
        <v>1548</v>
      </c>
      <c r="E518" s="819" t="s">
        <v>6561</v>
      </c>
      <c r="F518" s="819" t="s">
        <v>1394</v>
      </c>
      <c r="G518" s="956">
        <v>40865</v>
      </c>
    </row>
    <row r="519" spans="1:7">
      <c r="A519" s="819">
        <v>520</v>
      </c>
      <c r="B519" s="819" t="s">
        <v>273</v>
      </c>
      <c r="C519" s="954" t="s">
        <v>1726</v>
      </c>
      <c r="D519" s="819" t="s">
        <v>1727</v>
      </c>
      <c r="E519" s="819" t="s">
        <v>1397</v>
      </c>
      <c r="F519" s="819" t="s">
        <v>404</v>
      </c>
      <c r="G519" s="956">
        <v>40820</v>
      </c>
    </row>
    <row r="520" spans="1:7">
      <c r="A520" s="819">
        <v>521</v>
      </c>
      <c r="B520" s="819" t="s">
        <v>226</v>
      </c>
      <c r="C520" s="954" t="s">
        <v>2009</v>
      </c>
      <c r="D520" s="819" t="s">
        <v>1328</v>
      </c>
      <c r="E520" s="819" t="s">
        <v>1397</v>
      </c>
      <c r="F520" s="819" t="s">
        <v>404</v>
      </c>
      <c r="G520" s="955" t="s">
        <v>1996</v>
      </c>
    </row>
    <row r="521" spans="1:7">
      <c r="A521" s="819">
        <v>522</v>
      </c>
      <c r="B521" s="819" t="s">
        <v>226</v>
      </c>
      <c r="C521" s="954" t="s">
        <v>1427</v>
      </c>
      <c r="D521" s="819" t="s">
        <v>1105</v>
      </c>
      <c r="E521" s="819" t="s">
        <v>1397</v>
      </c>
      <c r="F521" s="819" t="s">
        <v>404</v>
      </c>
      <c r="G521" s="955" t="s">
        <v>1996</v>
      </c>
    </row>
    <row r="522" spans="1:7">
      <c r="A522" s="819">
        <v>523</v>
      </c>
      <c r="B522" s="819" t="s">
        <v>2010</v>
      </c>
      <c r="C522" s="954" t="s">
        <v>2011</v>
      </c>
      <c r="D522" s="819" t="s">
        <v>2945</v>
      </c>
      <c r="E522" s="819" t="s">
        <v>1397</v>
      </c>
      <c r="F522" s="819" t="s">
        <v>1371</v>
      </c>
      <c r="G522" s="955" t="s">
        <v>1996</v>
      </c>
    </row>
    <row r="523" spans="1:7">
      <c r="A523" s="819">
        <v>524</v>
      </c>
      <c r="B523" s="819" t="s">
        <v>1029</v>
      </c>
      <c r="C523" s="954" t="s">
        <v>1030</v>
      </c>
      <c r="D523" s="819" t="s">
        <v>5399</v>
      </c>
      <c r="E523" s="819" t="s">
        <v>1394</v>
      </c>
      <c r="F523" s="819" t="s">
        <v>1394</v>
      </c>
      <c r="G523" s="958">
        <v>40756</v>
      </c>
    </row>
    <row r="524" spans="1:7">
      <c r="A524" s="819">
        <v>525</v>
      </c>
      <c r="B524" s="819" t="s">
        <v>9</v>
      </c>
      <c r="C524" s="954" t="s">
        <v>4690</v>
      </c>
      <c r="D524" s="819" t="s">
        <v>5400</v>
      </c>
      <c r="E524" s="819" t="s">
        <v>1394</v>
      </c>
      <c r="F524" s="819" t="s">
        <v>1394</v>
      </c>
      <c r="G524" s="958">
        <v>40848</v>
      </c>
    </row>
    <row r="525" spans="1:7">
      <c r="A525" s="819">
        <v>526</v>
      </c>
      <c r="B525" s="819" t="s">
        <v>6</v>
      </c>
      <c r="C525" s="954" t="s">
        <v>2013</v>
      </c>
      <c r="D525" s="819" t="s">
        <v>2014</v>
      </c>
      <c r="E525" s="819" t="s">
        <v>1394</v>
      </c>
      <c r="F525" s="819" t="s">
        <v>1979</v>
      </c>
      <c r="G525" s="955" t="s">
        <v>1996</v>
      </c>
    </row>
    <row r="526" spans="1:7">
      <c r="A526" s="819">
        <v>527</v>
      </c>
      <c r="B526" s="819" t="s">
        <v>6</v>
      </c>
      <c r="C526" s="954" t="s">
        <v>1032</v>
      </c>
      <c r="D526" s="819" t="s">
        <v>1033</v>
      </c>
      <c r="E526" s="819" t="s">
        <v>1394</v>
      </c>
      <c r="F526" s="819" t="s">
        <v>1394</v>
      </c>
      <c r="G526" s="956">
        <v>40773</v>
      </c>
    </row>
    <row r="527" spans="1:7">
      <c r="A527" s="819">
        <v>528</v>
      </c>
      <c r="B527" s="819" t="s">
        <v>1944</v>
      </c>
      <c r="C527" s="954" t="s">
        <v>1882</v>
      </c>
      <c r="D527" s="819" t="s">
        <v>2015</v>
      </c>
      <c r="E527" s="819" t="s">
        <v>404</v>
      </c>
      <c r="F527" s="819" t="s">
        <v>1924</v>
      </c>
      <c r="G527" s="956">
        <v>40928</v>
      </c>
    </row>
    <row r="528" spans="1:7">
      <c r="A528" s="819">
        <v>529</v>
      </c>
      <c r="B528" s="819" t="s">
        <v>6</v>
      </c>
      <c r="C528" s="954" t="s">
        <v>2016</v>
      </c>
      <c r="D528" s="819" t="s">
        <v>5052</v>
      </c>
      <c r="E528" s="819" t="s">
        <v>1394</v>
      </c>
      <c r="F528" s="819" t="s">
        <v>1394</v>
      </c>
      <c r="G528" s="958">
        <v>40756</v>
      </c>
    </row>
    <row r="529" spans="1:7">
      <c r="A529" s="819">
        <v>530</v>
      </c>
      <c r="B529" s="819" t="s">
        <v>6</v>
      </c>
      <c r="C529" s="954" t="s">
        <v>1043</v>
      </c>
      <c r="D529" s="819" t="s">
        <v>1044</v>
      </c>
      <c r="E529" s="819" t="s">
        <v>1394</v>
      </c>
      <c r="F529" s="819" t="s">
        <v>1394</v>
      </c>
      <c r="G529" s="955" t="s">
        <v>1996</v>
      </c>
    </row>
    <row r="530" spans="1:7">
      <c r="A530" s="819">
        <v>531</v>
      </c>
      <c r="B530" s="819" t="s">
        <v>6</v>
      </c>
      <c r="C530" s="954" t="s">
        <v>2018</v>
      </c>
      <c r="D530" s="819" t="s">
        <v>5401</v>
      </c>
      <c r="E530" s="819" t="s">
        <v>1394</v>
      </c>
      <c r="F530" s="819" t="s">
        <v>1394</v>
      </c>
      <c r="G530" s="958">
        <v>40817</v>
      </c>
    </row>
    <row r="531" spans="1:7">
      <c r="A531" s="819">
        <v>532</v>
      </c>
      <c r="B531" s="819" t="s">
        <v>6</v>
      </c>
      <c r="C531" s="954" t="s">
        <v>1034</v>
      </c>
      <c r="D531" s="819" t="s">
        <v>1035</v>
      </c>
      <c r="E531" s="819" t="s">
        <v>1394</v>
      </c>
      <c r="F531" s="819" t="s">
        <v>1394</v>
      </c>
      <c r="G531" s="955" t="s">
        <v>1996</v>
      </c>
    </row>
    <row r="532" spans="1:7">
      <c r="A532" s="819">
        <v>533</v>
      </c>
      <c r="B532" s="819" t="s">
        <v>6</v>
      </c>
      <c r="C532" s="954" t="s">
        <v>1552</v>
      </c>
      <c r="D532" s="819" t="s">
        <v>1553</v>
      </c>
      <c r="E532" s="819" t="s">
        <v>1394</v>
      </c>
      <c r="F532" s="819" t="s">
        <v>1394</v>
      </c>
      <c r="G532" s="958">
        <v>40756</v>
      </c>
    </row>
    <row r="533" spans="1:7">
      <c r="A533" s="819">
        <v>534</v>
      </c>
      <c r="B533" s="819" t="s">
        <v>6</v>
      </c>
      <c r="C533" s="954" t="s">
        <v>2020</v>
      </c>
      <c r="D533" s="819" t="s">
        <v>1525</v>
      </c>
      <c r="E533" s="819" t="s">
        <v>1394</v>
      </c>
      <c r="F533" s="819" t="s">
        <v>1394</v>
      </c>
      <c r="G533" s="958">
        <v>40848</v>
      </c>
    </row>
    <row r="534" spans="1:7">
      <c r="A534" s="819">
        <v>535</v>
      </c>
      <c r="B534" s="819" t="s">
        <v>1952</v>
      </c>
      <c r="C534" s="954" t="s">
        <v>1999</v>
      </c>
      <c r="D534" s="819" t="s">
        <v>2021</v>
      </c>
      <c r="E534" s="819" t="s">
        <v>404</v>
      </c>
      <c r="F534" s="819" t="s">
        <v>5484</v>
      </c>
      <c r="G534" s="956">
        <v>40925</v>
      </c>
    </row>
    <row r="535" spans="1:7">
      <c r="A535" s="819">
        <v>536</v>
      </c>
      <c r="B535" s="819" t="s">
        <v>813</v>
      </c>
      <c r="C535" s="954" t="s">
        <v>2083</v>
      </c>
      <c r="D535" s="819" t="s">
        <v>2084</v>
      </c>
      <c r="E535" s="819" t="s">
        <v>1394</v>
      </c>
      <c r="F535" s="819" t="s">
        <v>1924</v>
      </c>
      <c r="G535" s="956">
        <v>40925</v>
      </c>
    </row>
    <row r="536" spans="1:7">
      <c r="A536" s="819">
        <v>537</v>
      </c>
      <c r="B536" s="819" t="s">
        <v>11</v>
      </c>
      <c r="C536" s="954" t="s">
        <v>2085</v>
      </c>
      <c r="D536" s="819" t="s">
        <v>2086</v>
      </c>
      <c r="E536" s="819" t="s">
        <v>1394</v>
      </c>
      <c r="F536" s="819" t="s">
        <v>1394</v>
      </c>
      <c r="G536" s="958">
        <v>40756</v>
      </c>
    </row>
    <row r="537" spans="1:7">
      <c r="A537" s="819">
        <v>538</v>
      </c>
      <c r="B537" s="819" t="s">
        <v>11</v>
      </c>
      <c r="C537" s="954" t="s">
        <v>1109</v>
      </c>
      <c r="D537" s="819" t="s">
        <v>6558</v>
      </c>
      <c r="E537" s="819" t="s">
        <v>1394</v>
      </c>
      <c r="F537" s="819" t="s">
        <v>1394</v>
      </c>
      <c r="G537" s="958">
        <v>40787</v>
      </c>
    </row>
    <row r="538" spans="1:7">
      <c r="A538" s="819">
        <v>539</v>
      </c>
      <c r="B538" s="819" t="s">
        <v>11</v>
      </c>
      <c r="C538" s="954" t="s">
        <v>1109</v>
      </c>
      <c r="D538" s="819" t="s">
        <v>6558</v>
      </c>
      <c r="E538" s="819" t="s">
        <v>1394</v>
      </c>
      <c r="F538" s="819" t="s">
        <v>1394</v>
      </c>
      <c r="G538" s="956">
        <v>40773</v>
      </c>
    </row>
    <row r="539" spans="1:7">
      <c r="A539" s="819">
        <v>540</v>
      </c>
      <c r="B539" s="819" t="s">
        <v>11</v>
      </c>
      <c r="C539" s="954" t="s">
        <v>2088</v>
      </c>
      <c r="D539" s="819" t="s">
        <v>2087</v>
      </c>
      <c r="E539" s="819" t="s">
        <v>1394</v>
      </c>
      <c r="F539" s="819" t="s">
        <v>1394</v>
      </c>
      <c r="G539" s="956" t="s">
        <v>1996</v>
      </c>
    </row>
    <row r="540" spans="1:7">
      <c r="A540" s="819">
        <v>541</v>
      </c>
      <c r="B540" s="819" t="s">
        <v>11</v>
      </c>
      <c r="C540" s="954" t="s">
        <v>2089</v>
      </c>
      <c r="D540" s="819" t="s">
        <v>5441</v>
      </c>
      <c r="E540" s="819" t="s">
        <v>1394</v>
      </c>
      <c r="F540" s="819" t="s">
        <v>1394</v>
      </c>
      <c r="G540" s="958">
        <v>40878</v>
      </c>
    </row>
    <row r="541" spans="1:7">
      <c r="A541" s="819">
        <v>542</v>
      </c>
      <c r="B541" s="819" t="s">
        <v>11</v>
      </c>
      <c r="C541" s="954" t="s">
        <v>2091</v>
      </c>
      <c r="D541" s="819" t="s">
        <v>2092</v>
      </c>
      <c r="E541" s="819" t="s">
        <v>1394</v>
      </c>
      <c r="F541" s="819" t="s">
        <v>1394</v>
      </c>
      <c r="G541" s="958">
        <v>40878</v>
      </c>
    </row>
    <row r="542" spans="1:7">
      <c r="A542" s="819">
        <v>543</v>
      </c>
      <c r="B542" s="819" t="s">
        <v>262</v>
      </c>
      <c r="C542" s="954" t="s">
        <v>1735</v>
      </c>
      <c r="D542" s="819" t="s">
        <v>5369</v>
      </c>
      <c r="E542" s="819" t="s">
        <v>1928</v>
      </c>
      <c r="F542" s="819" t="s">
        <v>404</v>
      </c>
      <c r="G542" s="956">
        <v>40925</v>
      </c>
    </row>
    <row r="543" spans="1:7">
      <c r="A543" s="819">
        <v>544</v>
      </c>
      <c r="B543" s="819" t="s">
        <v>30</v>
      </c>
      <c r="C543" s="954" t="s">
        <v>1092</v>
      </c>
      <c r="D543" s="819" t="s">
        <v>1732</v>
      </c>
      <c r="E543" s="819" t="s">
        <v>404</v>
      </c>
      <c r="F543" s="819" t="s">
        <v>404</v>
      </c>
      <c r="G543" s="958">
        <v>40909</v>
      </c>
    </row>
    <row r="544" spans="1:7">
      <c r="A544" s="819">
        <v>545</v>
      </c>
      <c r="B544" s="819" t="s">
        <v>30</v>
      </c>
      <c r="C544" s="954" t="s">
        <v>2093</v>
      </c>
      <c r="D544" s="819" t="s">
        <v>1732</v>
      </c>
      <c r="E544" s="819" t="s">
        <v>1928</v>
      </c>
      <c r="F544" s="819" t="s">
        <v>1924</v>
      </c>
      <c r="G544" s="956">
        <v>40931</v>
      </c>
    </row>
    <row r="545" spans="1:7">
      <c r="A545" s="819">
        <v>546</v>
      </c>
      <c r="B545" s="819" t="s">
        <v>97</v>
      </c>
      <c r="C545" s="954" t="s">
        <v>2569</v>
      </c>
      <c r="D545" s="819" t="s">
        <v>817</v>
      </c>
      <c r="E545" s="819" t="s">
        <v>1371</v>
      </c>
      <c r="F545" s="819" t="s">
        <v>5490</v>
      </c>
      <c r="G545" s="956">
        <v>40931</v>
      </c>
    </row>
    <row r="546" spans="1:7">
      <c r="A546" s="819">
        <v>547</v>
      </c>
      <c r="B546" s="819" t="s">
        <v>262</v>
      </c>
      <c r="C546" s="954" t="s">
        <v>2081</v>
      </c>
      <c r="D546" s="819" t="s">
        <v>5402</v>
      </c>
      <c r="E546" s="819" t="s">
        <v>1397</v>
      </c>
      <c r="F546" s="819" t="s">
        <v>5482</v>
      </c>
      <c r="G546" s="956">
        <v>40887</v>
      </c>
    </row>
    <row r="547" spans="1:7">
      <c r="A547" s="819">
        <v>548</v>
      </c>
      <c r="B547" s="819" t="s">
        <v>1385</v>
      </c>
      <c r="C547" s="954" t="s">
        <v>2096</v>
      </c>
      <c r="D547" s="819" t="s">
        <v>2951</v>
      </c>
      <c r="E547" s="819" t="s">
        <v>1371</v>
      </c>
      <c r="F547" s="819" t="s">
        <v>4333</v>
      </c>
      <c r="G547" s="956">
        <v>40936</v>
      </c>
    </row>
    <row r="548" spans="1:7">
      <c r="A548" s="819">
        <v>549</v>
      </c>
      <c r="B548" s="819" t="s">
        <v>106</v>
      </c>
      <c r="C548" s="954" t="s">
        <v>1814</v>
      </c>
      <c r="D548" s="819" t="s">
        <v>2558</v>
      </c>
      <c r="E548" s="819" t="s">
        <v>1371</v>
      </c>
      <c r="F548" s="819" t="s">
        <v>5286</v>
      </c>
      <c r="G548" s="956">
        <v>40933</v>
      </c>
    </row>
    <row r="549" spans="1:7">
      <c r="A549" s="819">
        <v>550</v>
      </c>
      <c r="B549" s="819" t="s">
        <v>763</v>
      </c>
      <c r="C549" s="954" t="s">
        <v>4700</v>
      </c>
      <c r="D549" s="819" t="s">
        <v>5403</v>
      </c>
      <c r="E549" s="819" t="s">
        <v>1397</v>
      </c>
      <c r="F549" s="819" t="s">
        <v>3247</v>
      </c>
      <c r="G549" s="956">
        <v>40933</v>
      </c>
    </row>
    <row r="550" spans="1:7">
      <c r="A550" s="819">
        <v>551</v>
      </c>
      <c r="B550" s="819" t="s">
        <v>28</v>
      </c>
      <c r="C550" s="954" t="s">
        <v>2100</v>
      </c>
      <c r="D550" s="819" t="s">
        <v>817</v>
      </c>
      <c r="E550" s="819" t="s">
        <v>1928</v>
      </c>
      <c r="F550" s="819" t="s">
        <v>5491</v>
      </c>
      <c r="G550" s="956">
        <v>40932</v>
      </c>
    </row>
    <row r="551" spans="1:7">
      <c r="A551" s="819">
        <v>552</v>
      </c>
      <c r="B551" s="819" t="s">
        <v>101</v>
      </c>
      <c r="C551" s="954" t="s">
        <v>2517</v>
      </c>
      <c r="D551" s="819" t="s">
        <v>2518</v>
      </c>
      <c r="E551" s="819" t="s">
        <v>5493</v>
      </c>
      <c r="F551" s="819" t="s">
        <v>4333</v>
      </c>
      <c r="G551" s="956">
        <v>40936</v>
      </c>
    </row>
    <row r="552" spans="1:7">
      <c r="A552" s="819">
        <v>553</v>
      </c>
      <c r="B552" s="819" t="s">
        <v>166</v>
      </c>
      <c r="C552" s="954" t="s">
        <v>406</v>
      </c>
      <c r="D552" s="819" t="s">
        <v>5404</v>
      </c>
      <c r="E552" s="819" t="s">
        <v>1371</v>
      </c>
      <c r="F552" s="819" t="s">
        <v>5492</v>
      </c>
      <c r="G552" s="956">
        <v>40932</v>
      </c>
    </row>
    <row r="553" spans="1:7">
      <c r="A553" s="819">
        <v>554</v>
      </c>
      <c r="B553" s="819" t="s">
        <v>106</v>
      </c>
      <c r="C553" s="954" t="s">
        <v>3666</v>
      </c>
      <c r="D553" s="961" t="s">
        <v>5405</v>
      </c>
      <c r="E553" s="819" t="s">
        <v>1371</v>
      </c>
      <c r="F553" s="819" t="s">
        <v>5493</v>
      </c>
      <c r="G553" s="956">
        <v>40925</v>
      </c>
    </row>
    <row r="554" spans="1:7">
      <c r="A554" s="819">
        <v>555</v>
      </c>
      <c r="B554" s="819" t="s">
        <v>142</v>
      </c>
      <c r="C554" s="954" t="s">
        <v>2238</v>
      </c>
      <c r="D554" s="962" t="s">
        <v>5406</v>
      </c>
      <c r="E554" s="819" t="s">
        <v>5493</v>
      </c>
      <c r="F554" s="819" t="s">
        <v>5493</v>
      </c>
      <c r="G554" s="956">
        <v>40925</v>
      </c>
    </row>
    <row r="555" spans="1:7">
      <c r="A555" s="819">
        <v>556</v>
      </c>
      <c r="B555" s="819" t="s">
        <v>1385</v>
      </c>
      <c r="C555" s="954" t="s">
        <v>1386</v>
      </c>
      <c r="D555" s="819" t="s">
        <v>817</v>
      </c>
      <c r="E555" s="819" t="s">
        <v>6562</v>
      </c>
      <c r="F555" s="819" t="s">
        <v>5494</v>
      </c>
      <c r="G555" s="956">
        <v>40933</v>
      </c>
    </row>
    <row r="556" spans="1:7">
      <c r="A556" s="819">
        <v>557</v>
      </c>
      <c r="B556" s="819" t="s">
        <v>199</v>
      </c>
      <c r="C556" s="954" t="s">
        <v>1342</v>
      </c>
      <c r="D556" s="819" t="s">
        <v>1105</v>
      </c>
      <c r="E556" s="819" t="s">
        <v>404</v>
      </c>
      <c r="F556" s="819" t="s">
        <v>404</v>
      </c>
      <c r="G556" s="956">
        <v>40884</v>
      </c>
    </row>
    <row r="557" spans="1:7">
      <c r="A557" s="819">
        <v>558</v>
      </c>
      <c r="B557" s="819" t="s">
        <v>6</v>
      </c>
      <c r="C557" s="954" t="s">
        <v>5407</v>
      </c>
      <c r="D557" s="819" t="s">
        <v>5408</v>
      </c>
      <c r="E557" s="819" t="s">
        <v>1394</v>
      </c>
      <c r="F557" s="819" t="s">
        <v>1394</v>
      </c>
      <c r="G557" s="956">
        <v>40878</v>
      </c>
    </row>
    <row r="558" spans="1:7">
      <c r="A558" s="819">
        <v>559</v>
      </c>
      <c r="B558" s="819" t="s">
        <v>262</v>
      </c>
      <c r="C558" s="954" t="s">
        <v>1735</v>
      </c>
      <c r="D558" s="819" t="s">
        <v>4229</v>
      </c>
      <c r="E558" s="819" t="s">
        <v>1928</v>
      </c>
      <c r="F558" s="819" t="s">
        <v>4559</v>
      </c>
      <c r="G558" s="956">
        <v>40935</v>
      </c>
    </row>
    <row r="559" spans="1:7">
      <c r="A559" s="819">
        <v>560</v>
      </c>
      <c r="B559" s="819" t="s">
        <v>20</v>
      </c>
      <c r="C559" s="954" t="s">
        <v>1992</v>
      </c>
      <c r="D559" s="961" t="s">
        <v>5224</v>
      </c>
      <c r="E559" s="819" t="s">
        <v>404</v>
      </c>
      <c r="F559" s="819" t="s">
        <v>404</v>
      </c>
      <c r="G559" s="956">
        <v>40885</v>
      </c>
    </row>
    <row r="560" spans="1:7">
      <c r="A560" s="819">
        <v>561</v>
      </c>
      <c r="B560" s="819" t="s">
        <v>763</v>
      </c>
      <c r="C560" s="954" t="s">
        <v>2897</v>
      </c>
      <c r="D560" s="962" t="s">
        <v>1105</v>
      </c>
      <c r="E560" s="819" t="s">
        <v>404</v>
      </c>
      <c r="F560" s="819" t="s">
        <v>404</v>
      </c>
      <c r="G560" s="956">
        <v>40885</v>
      </c>
    </row>
    <row r="561" spans="1:7">
      <c r="A561" s="819">
        <v>562</v>
      </c>
      <c r="B561" s="819" t="s">
        <v>838</v>
      </c>
      <c r="C561" s="954" t="s">
        <v>1398</v>
      </c>
      <c r="D561" s="962" t="s">
        <v>4552</v>
      </c>
      <c r="E561" s="819" t="s">
        <v>404</v>
      </c>
      <c r="F561" s="819" t="s">
        <v>404</v>
      </c>
      <c r="G561" s="956">
        <v>40885</v>
      </c>
    </row>
    <row r="562" spans="1:7">
      <c r="A562" s="819">
        <v>563</v>
      </c>
      <c r="B562" s="819" t="s">
        <v>181</v>
      </c>
      <c r="C562" s="954" t="s">
        <v>2061</v>
      </c>
      <c r="D562" s="961" t="s">
        <v>5409</v>
      </c>
      <c r="E562" s="819" t="s">
        <v>404</v>
      </c>
      <c r="F562" s="819" t="s">
        <v>5261</v>
      </c>
      <c r="G562" s="956">
        <v>40886</v>
      </c>
    </row>
    <row r="563" spans="1:7">
      <c r="A563" s="819">
        <v>564</v>
      </c>
      <c r="B563" s="819" t="s">
        <v>137</v>
      </c>
      <c r="C563" s="954" t="s">
        <v>1561</v>
      </c>
      <c r="D563" s="819" t="s">
        <v>4573</v>
      </c>
      <c r="E563" s="819" t="s">
        <v>1394</v>
      </c>
      <c r="F563" s="819" t="s">
        <v>5495</v>
      </c>
      <c r="G563" s="956">
        <v>40886</v>
      </c>
    </row>
    <row r="564" spans="1:7">
      <c r="A564" s="819">
        <v>565</v>
      </c>
      <c r="B564" s="819" t="s">
        <v>8</v>
      </c>
      <c r="C564" s="954" t="s">
        <v>684</v>
      </c>
      <c r="D564" s="962" t="s">
        <v>5410</v>
      </c>
      <c r="E564" s="819" t="s">
        <v>1394</v>
      </c>
      <c r="F564" s="819" t="s">
        <v>1394</v>
      </c>
      <c r="G564" s="958">
        <v>40909</v>
      </c>
    </row>
    <row r="565" spans="1:7">
      <c r="A565" s="819">
        <v>566</v>
      </c>
      <c r="B565" s="819" t="s">
        <v>1536</v>
      </c>
      <c r="C565" s="954" t="s">
        <v>1537</v>
      </c>
      <c r="D565" s="819" t="s">
        <v>5411</v>
      </c>
      <c r="E565" s="819" t="s">
        <v>1397</v>
      </c>
      <c r="F565" s="819" t="s">
        <v>404</v>
      </c>
      <c r="G565" s="956">
        <v>40897</v>
      </c>
    </row>
    <row r="566" spans="1:7">
      <c r="A566" s="819">
        <v>567</v>
      </c>
      <c r="B566" s="819" t="s">
        <v>1947</v>
      </c>
      <c r="C566" s="954" t="s">
        <v>5387</v>
      </c>
      <c r="D566" s="819" t="s">
        <v>786</v>
      </c>
      <c r="E566" s="819" t="s">
        <v>1397</v>
      </c>
      <c r="F566" s="819" t="s">
        <v>5263</v>
      </c>
      <c r="G566" s="956">
        <v>40896</v>
      </c>
    </row>
    <row r="567" spans="1:7">
      <c r="A567" s="819">
        <v>568</v>
      </c>
      <c r="B567" s="819" t="s">
        <v>24</v>
      </c>
      <c r="C567" s="954" t="s">
        <v>1731</v>
      </c>
      <c r="D567" s="961" t="s">
        <v>4208</v>
      </c>
      <c r="E567" s="819" t="s">
        <v>404</v>
      </c>
      <c r="F567" s="819" t="s">
        <v>404</v>
      </c>
      <c r="G567" s="956">
        <v>40885</v>
      </c>
    </row>
    <row r="568" spans="1:7">
      <c r="A568" s="819">
        <v>569</v>
      </c>
      <c r="B568" s="819" t="s">
        <v>175</v>
      </c>
      <c r="C568" s="954" t="s">
        <v>1423</v>
      </c>
      <c r="D568" s="819" t="s">
        <v>1312</v>
      </c>
      <c r="E568" s="819" t="s">
        <v>404</v>
      </c>
      <c r="F568" s="819" t="s">
        <v>404</v>
      </c>
      <c r="G568" s="956">
        <v>40885</v>
      </c>
    </row>
    <row r="569" spans="1:7">
      <c r="A569" s="819">
        <v>570</v>
      </c>
      <c r="B569" s="819" t="s">
        <v>4136</v>
      </c>
      <c r="C569" s="954" t="s">
        <v>4974</v>
      </c>
      <c r="D569" s="962" t="s">
        <v>5219</v>
      </c>
      <c r="E569" s="819" t="s">
        <v>404</v>
      </c>
      <c r="F569" s="819" t="s">
        <v>5261</v>
      </c>
      <c r="G569" s="956">
        <v>40886</v>
      </c>
    </row>
    <row r="570" spans="1:7">
      <c r="A570" s="819">
        <v>571</v>
      </c>
      <c r="B570" s="819" t="s">
        <v>114</v>
      </c>
      <c r="C570" s="954" t="s">
        <v>1019</v>
      </c>
      <c r="D570" s="819" t="s">
        <v>5209</v>
      </c>
      <c r="E570" s="819" t="s">
        <v>404</v>
      </c>
      <c r="F570" s="819" t="s">
        <v>5261</v>
      </c>
      <c r="G570" s="956">
        <v>40886</v>
      </c>
    </row>
    <row r="571" spans="1:7">
      <c r="A571" s="819">
        <v>572</v>
      </c>
      <c r="B571" s="819" t="s">
        <v>218</v>
      </c>
      <c r="C571" s="954" t="s">
        <v>1902</v>
      </c>
      <c r="D571" s="962" t="s">
        <v>5377</v>
      </c>
      <c r="E571" s="819" t="s">
        <v>2592</v>
      </c>
      <c r="F571" s="819" t="s">
        <v>2592</v>
      </c>
      <c r="G571" s="956">
        <v>40641</v>
      </c>
    </row>
    <row r="572" spans="1:7">
      <c r="A572" s="819">
        <v>573</v>
      </c>
      <c r="B572" s="819" t="s">
        <v>273</v>
      </c>
      <c r="C572" s="954" t="s">
        <v>1905</v>
      </c>
      <c r="D572" s="819" t="s">
        <v>3781</v>
      </c>
      <c r="E572" s="819" t="s">
        <v>1397</v>
      </c>
      <c r="F572" s="819" t="s">
        <v>1851</v>
      </c>
      <c r="G572" s="956">
        <v>40891</v>
      </c>
    </row>
    <row r="573" spans="1:7">
      <c r="A573" s="819">
        <v>574</v>
      </c>
      <c r="B573" s="819" t="s">
        <v>262</v>
      </c>
      <c r="C573" s="954" t="s">
        <v>2081</v>
      </c>
      <c r="D573" s="819" t="s">
        <v>5412</v>
      </c>
      <c r="E573" s="819" t="s">
        <v>1397</v>
      </c>
      <c r="F573" s="819" t="s">
        <v>404</v>
      </c>
      <c r="G573" s="956">
        <v>40891</v>
      </c>
    </row>
    <row r="574" spans="1:7">
      <c r="A574" s="819">
        <v>575</v>
      </c>
      <c r="B574" s="819" t="s">
        <v>262</v>
      </c>
      <c r="C574" s="954" t="s">
        <v>1735</v>
      </c>
      <c r="D574" s="819" t="s">
        <v>4229</v>
      </c>
      <c r="E574" s="819" t="s">
        <v>1851</v>
      </c>
      <c r="F574" s="819" t="s">
        <v>1851</v>
      </c>
      <c r="G574" s="956">
        <v>40891</v>
      </c>
    </row>
    <row r="575" spans="1:7">
      <c r="A575" s="819">
        <v>576</v>
      </c>
      <c r="B575" s="819" t="s">
        <v>28</v>
      </c>
      <c r="C575" s="954" t="s">
        <v>5413</v>
      </c>
      <c r="D575" s="962" t="s">
        <v>5414</v>
      </c>
      <c r="E575" s="819" t="s">
        <v>1397</v>
      </c>
      <c r="F575" s="819" t="s">
        <v>2431</v>
      </c>
      <c r="G575" s="956">
        <v>40887</v>
      </c>
    </row>
    <row r="576" spans="1:7">
      <c r="A576" s="819">
        <v>577</v>
      </c>
      <c r="B576" s="819" t="s">
        <v>137</v>
      </c>
      <c r="C576" s="954" t="s">
        <v>1561</v>
      </c>
      <c r="D576" s="961" t="s">
        <v>4573</v>
      </c>
      <c r="E576" s="819" t="s">
        <v>404</v>
      </c>
      <c r="F576" s="819" t="s">
        <v>404</v>
      </c>
      <c r="G576" s="956">
        <v>40885</v>
      </c>
    </row>
    <row r="577" spans="1:7">
      <c r="A577" s="819">
        <v>578</v>
      </c>
      <c r="B577" s="819" t="s">
        <v>6</v>
      </c>
      <c r="C577" s="954" t="s">
        <v>2432</v>
      </c>
      <c r="D577" s="819" t="s">
        <v>1124</v>
      </c>
      <c r="E577" s="819" t="s">
        <v>1394</v>
      </c>
      <c r="F577" s="819" t="s">
        <v>1394</v>
      </c>
      <c r="G577" s="963">
        <v>37165</v>
      </c>
    </row>
    <row r="578" spans="1:7">
      <c r="A578" s="819">
        <v>579</v>
      </c>
      <c r="B578" s="819" t="s">
        <v>6</v>
      </c>
      <c r="C578" s="954" t="s">
        <v>2433</v>
      </c>
      <c r="D578" s="819" t="s">
        <v>2434</v>
      </c>
      <c r="E578" s="819" t="s">
        <v>1394</v>
      </c>
      <c r="F578" s="819" t="s">
        <v>1394</v>
      </c>
      <c r="G578" s="964">
        <v>40787</v>
      </c>
    </row>
    <row r="579" spans="1:7">
      <c r="A579" s="819">
        <v>580</v>
      </c>
      <c r="B579" s="819" t="s">
        <v>6</v>
      </c>
      <c r="C579" s="954" t="s">
        <v>2435</v>
      </c>
      <c r="D579" s="819" t="s">
        <v>6563</v>
      </c>
      <c r="E579" s="819" t="s">
        <v>1394</v>
      </c>
      <c r="F579" s="819" t="s">
        <v>1394</v>
      </c>
      <c r="G579" s="960">
        <v>40862</v>
      </c>
    </row>
    <row r="580" spans="1:7">
      <c r="A580" s="819">
        <v>581</v>
      </c>
      <c r="B580" s="819" t="s">
        <v>1952</v>
      </c>
      <c r="C580" s="954" t="s">
        <v>1999</v>
      </c>
      <c r="D580" s="819" t="s">
        <v>2437</v>
      </c>
      <c r="E580" s="819" t="s">
        <v>1397</v>
      </c>
      <c r="F580" s="819" t="s">
        <v>1397</v>
      </c>
      <c r="G580" s="810"/>
    </row>
    <row r="581" spans="1:7">
      <c r="A581" s="819">
        <v>582</v>
      </c>
      <c r="B581" s="819" t="s">
        <v>20</v>
      </c>
      <c r="C581" s="954" t="s">
        <v>1896</v>
      </c>
      <c r="D581" s="819" t="s">
        <v>1897</v>
      </c>
      <c r="E581" s="819" t="s">
        <v>404</v>
      </c>
      <c r="F581" s="819" t="s">
        <v>4581</v>
      </c>
      <c r="G581" s="960">
        <v>40942</v>
      </c>
    </row>
    <row r="582" spans="1:7">
      <c r="A582" s="819">
        <v>583</v>
      </c>
      <c r="B582" s="819" t="s">
        <v>1385</v>
      </c>
      <c r="C582" s="954" t="s">
        <v>1386</v>
      </c>
      <c r="D582" s="819" t="s">
        <v>817</v>
      </c>
      <c r="E582" s="819" t="s">
        <v>2466</v>
      </c>
      <c r="F582" s="819" t="s">
        <v>5496</v>
      </c>
      <c r="G582" s="960">
        <v>40919</v>
      </c>
    </row>
    <row r="583" spans="1:7">
      <c r="A583" s="819">
        <v>584</v>
      </c>
      <c r="B583" s="819" t="s">
        <v>1468</v>
      </c>
      <c r="C583" s="954" t="s">
        <v>5415</v>
      </c>
      <c r="D583" s="819" t="s">
        <v>2003</v>
      </c>
      <c r="E583" s="819" t="s">
        <v>2442</v>
      </c>
      <c r="F583" s="819" t="s">
        <v>4581</v>
      </c>
      <c r="G583" s="960">
        <v>40942</v>
      </c>
    </row>
    <row r="584" spans="1:7">
      <c r="A584" s="819">
        <v>585</v>
      </c>
      <c r="B584" s="819" t="s">
        <v>8</v>
      </c>
      <c r="C584" s="954" t="s">
        <v>2247</v>
      </c>
      <c r="D584" s="819" t="s">
        <v>5416</v>
      </c>
      <c r="E584" s="819" t="s">
        <v>1394</v>
      </c>
      <c r="F584" s="819" t="s">
        <v>2444</v>
      </c>
      <c r="G584" s="960">
        <v>40913</v>
      </c>
    </row>
    <row r="585" spans="1:7">
      <c r="A585" s="819">
        <v>586</v>
      </c>
      <c r="B585" s="819" t="s">
        <v>28</v>
      </c>
      <c r="C585" s="954" t="s">
        <v>1925</v>
      </c>
      <c r="D585" s="819" t="s">
        <v>1926</v>
      </c>
      <c r="E585" s="819" t="s">
        <v>404</v>
      </c>
      <c r="F585" s="819" t="s">
        <v>4581</v>
      </c>
      <c r="G585" s="965">
        <v>40942</v>
      </c>
    </row>
    <row r="586" spans="1:7">
      <c r="A586" s="819">
        <v>587</v>
      </c>
      <c r="B586" s="819" t="s">
        <v>238</v>
      </c>
      <c r="C586" s="954" t="s">
        <v>2445</v>
      </c>
      <c r="D586" s="819" t="s">
        <v>2446</v>
      </c>
      <c r="E586" s="819" t="s">
        <v>404</v>
      </c>
      <c r="F586" s="819" t="s">
        <v>4581</v>
      </c>
      <c r="G586" s="960">
        <v>40942</v>
      </c>
    </row>
    <row r="587" spans="1:7">
      <c r="A587" s="819">
        <v>588</v>
      </c>
      <c r="B587" s="819" t="s">
        <v>101</v>
      </c>
      <c r="C587" s="954" t="s">
        <v>2218</v>
      </c>
      <c r="D587" s="819" t="s">
        <v>2447</v>
      </c>
      <c r="E587" s="819" t="s">
        <v>2466</v>
      </c>
      <c r="F587" s="819" t="s">
        <v>4336</v>
      </c>
      <c r="G587" s="960">
        <v>40925</v>
      </c>
    </row>
    <row r="588" spans="1:7">
      <c r="A588" s="819">
        <v>589</v>
      </c>
      <c r="B588" s="819" t="s">
        <v>101</v>
      </c>
      <c r="C588" s="954" t="s">
        <v>2449</v>
      </c>
      <c r="D588" s="819" t="s">
        <v>2450</v>
      </c>
      <c r="E588" s="819" t="s">
        <v>2466</v>
      </c>
      <c r="F588" s="819" t="s">
        <v>5497</v>
      </c>
      <c r="G588" s="960">
        <v>40925</v>
      </c>
    </row>
    <row r="589" spans="1:7">
      <c r="A589" s="819">
        <v>590</v>
      </c>
      <c r="B589" s="819" t="s">
        <v>95</v>
      </c>
      <c r="C589" s="954" t="s">
        <v>2452</v>
      </c>
      <c r="D589" s="819" t="s">
        <v>2453</v>
      </c>
      <c r="E589" s="819" t="s">
        <v>1371</v>
      </c>
      <c r="F589" s="819" t="s">
        <v>2454</v>
      </c>
      <c r="G589" s="960">
        <v>40932</v>
      </c>
    </row>
    <row r="590" spans="1:7">
      <c r="A590" s="819">
        <v>591</v>
      </c>
      <c r="B590" s="819" t="s">
        <v>142</v>
      </c>
      <c r="C590" s="954" t="s">
        <v>2455</v>
      </c>
      <c r="D590" s="819" t="s">
        <v>2456</v>
      </c>
      <c r="E590" s="819" t="s">
        <v>1371</v>
      </c>
      <c r="F590" s="819" t="s">
        <v>2457</v>
      </c>
      <c r="G590" s="964">
        <v>40817</v>
      </c>
    </row>
    <row r="591" spans="1:7">
      <c r="A591" s="819">
        <v>592</v>
      </c>
      <c r="B591" s="819" t="s">
        <v>95</v>
      </c>
      <c r="C591" s="954" t="s">
        <v>2458</v>
      </c>
      <c r="D591" s="819" t="s">
        <v>5417</v>
      </c>
      <c r="E591" s="819" t="s">
        <v>1371</v>
      </c>
      <c r="F591" s="819" t="s">
        <v>1394</v>
      </c>
      <c r="G591" s="964">
        <v>40817</v>
      </c>
    </row>
    <row r="592" spans="1:7">
      <c r="A592" s="819">
        <v>593</v>
      </c>
      <c r="B592" s="819" t="s">
        <v>95</v>
      </c>
      <c r="C592" s="954" t="s">
        <v>2458</v>
      </c>
      <c r="D592" s="819" t="s">
        <v>5417</v>
      </c>
      <c r="E592" s="819" t="s">
        <v>1371</v>
      </c>
      <c r="F592" s="819" t="s">
        <v>1394</v>
      </c>
      <c r="G592" s="964">
        <v>40756</v>
      </c>
    </row>
    <row r="593" spans="1:7">
      <c r="A593" s="819">
        <v>594</v>
      </c>
      <c r="B593" s="819" t="s">
        <v>328</v>
      </c>
      <c r="C593" s="954" t="s">
        <v>1038</v>
      </c>
      <c r="D593" s="819" t="s">
        <v>1039</v>
      </c>
      <c r="E593" s="819" t="s">
        <v>1397</v>
      </c>
      <c r="F593" s="819" t="s">
        <v>1397</v>
      </c>
      <c r="G593" s="960">
        <v>40940</v>
      </c>
    </row>
    <row r="594" spans="1:7">
      <c r="A594" s="819">
        <v>595</v>
      </c>
      <c r="B594" s="819" t="s">
        <v>130</v>
      </c>
      <c r="C594" s="954" t="s">
        <v>282</v>
      </c>
      <c r="D594" s="819" t="s">
        <v>3199</v>
      </c>
      <c r="E594" s="819" t="s">
        <v>1851</v>
      </c>
      <c r="F594" s="819" t="s">
        <v>1851</v>
      </c>
      <c r="G594" s="960">
        <v>40940</v>
      </c>
    </row>
    <row r="595" spans="1:7">
      <c r="A595" s="819">
        <v>596</v>
      </c>
      <c r="B595" s="819" t="s">
        <v>30</v>
      </c>
      <c r="C595" s="954" t="s">
        <v>1136</v>
      </c>
      <c r="D595" s="819" t="s">
        <v>1093</v>
      </c>
      <c r="E595" s="819" t="s">
        <v>404</v>
      </c>
      <c r="F595" s="819" t="s">
        <v>404</v>
      </c>
      <c r="G595" s="960">
        <v>40855</v>
      </c>
    </row>
    <row r="596" spans="1:7">
      <c r="A596" s="819">
        <v>597</v>
      </c>
      <c r="B596" s="819" t="s">
        <v>1947</v>
      </c>
      <c r="C596" s="954" t="s">
        <v>2937</v>
      </c>
      <c r="D596" s="819" t="s">
        <v>2021</v>
      </c>
      <c r="E596" s="819" t="s">
        <v>1397</v>
      </c>
      <c r="F596" s="819" t="s">
        <v>1397</v>
      </c>
      <c r="G596" s="810"/>
    </row>
    <row r="597" spans="1:7">
      <c r="A597" s="819">
        <v>598</v>
      </c>
      <c r="B597" s="819" t="s">
        <v>137</v>
      </c>
      <c r="C597" s="954" t="s">
        <v>1438</v>
      </c>
      <c r="D597" s="819" t="s">
        <v>1124</v>
      </c>
      <c r="E597" s="819" t="s">
        <v>1397</v>
      </c>
      <c r="F597" s="819" t="s">
        <v>1397</v>
      </c>
      <c r="G597" s="810"/>
    </row>
    <row r="598" spans="1:7">
      <c r="A598" s="819">
        <v>599</v>
      </c>
      <c r="B598" s="819" t="s">
        <v>262</v>
      </c>
      <c r="C598" s="954" t="s">
        <v>1720</v>
      </c>
      <c r="D598" s="961" t="s">
        <v>4639</v>
      </c>
      <c r="E598" s="819" t="s">
        <v>1397</v>
      </c>
      <c r="F598" s="819" t="s">
        <v>1397</v>
      </c>
      <c r="G598" s="964">
        <v>40909</v>
      </c>
    </row>
    <row r="599" spans="1:7">
      <c r="A599" s="819">
        <v>600</v>
      </c>
      <c r="B599" s="819" t="s">
        <v>11</v>
      </c>
      <c r="C599" s="954" t="s">
        <v>2215</v>
      </c>
      <c r="D599" s="819" t="s">
        <v>5418</v>
      </c>
      <c r="E599" s="819" t="s">
        <v>1979</v>
      </c>
      <c r="F599" s="819" t="s">
        <v>1394</v>
      </c>
      <c r="G599" s="810"/>
    </row>
    <row r="600" spans="1:7">
      <c r="A600" s="819">
        <v>601</v>
      </c>
      <c r="B600" s="819" t="s">
        <v>20</v>
      </c>
      <c r="C600" s="954" t="s">
        <v>1896</v>
      </c>
      <c r="D600" s="819" t="s">
        <v>1897</v>
      </c>
      <c r="E600" s="819" t="s">
        <v>1397</v>
      </c>
      <c r="F600" s="819" t="s">
        <v>404</v>
      </c>
      <c r="G600" s="810"/>
    </row>
    <row r="601" spans="1:7">
      <c r="A601" s="819">
        <v>602</v>
      </c>
      <c r="B601" s="819" t="s">
        <v>171</v>
      </c>
      <c r="C601" s="954" t="s">
        <v>407</v>
      </c>
      <c r="D601" s="819" t="s">
        <v>2965</v>
      </c>
      <c r="E601" s="819" t="s">
        <v>1979</v>
      </c>
      <c r="F601" s="819" t="s">
        <v>1397</v>
      </c>
      <c r="G601" s="810"/>
    </row>
    <row r="602" spans="1:7">
      <c r="A602" s="819">
        <v>603</v>
      </c>
      <c r="B602" s="819" t="s">
        <v>153</v>
      </c>
      <c r="C602" s="954" t="s">
        <v>4284</v>
      </c>
      <c r="D602" s="819" t="s">
        <v>4285</v>
      </c>
      <c r="E602" s="819" t="s">
        <v>1979</v>
      </c>
      <c r="F602" s="819" t="s">
        <v>1397</v>
      </c>
      <c r="G602" s="810"/>
    </row>
    <row r="603" spans="1:7">
      <c r="A603" s="819">
        <v>604</v>
      </c>
      <c r="B603" s="819" t="s">
        <v>153</v>
      </c>
      <c r="C603" s="954" t="s">
        <v>154</v>
      </c>
      <c r="D603" s="819" t="s">
        <v>1156</v>
      </c>
      <c r="E603" s="819" t="s">
        <v>1979</v>
      </c>
      <c r="F603" s="819" t="s">
        <v>1397</v>
      </c>
      <c r="G603" s="810"/>
    </row>
    <row r="604" spans="1:7">
      <c r="A604" s="819">
        <v>605</v>
      </c>
      <c r="B604" s="819" t="s">
        <v>158</v>
      </c>
      <c r="C604" s="954" t="s">
        <v>160</v>
      </c>
      <c r="D604" s="962" t="s">
        <v>4208</v>
      </c>
      <c r="E604" s="819" t="s">
        <v>1397</v>
      </c>
      <c r="F604" s="819" t="s">
        <v>1979</v>
      </c>
      <c r="G604" s="810"/>
    </row>
    <row r="605" spans="1:7">
      <c r="A605" s="819">
        <v>606</v>
      </c>
      <c r="B605" s="819" t="s">
        <v>267</v>
      </c>
      <c r="C605" s="954" t="s">
        <v>1989</v>
      </c>
      <c r="D605" s="819" t="s">
        <v>1990</v>
      </c>
      <c r="E605" s="819" t="s">
        <v>1394</v>
      </c>
      <c r="F605" s="819" t="s">
        <v>1394</v>
      </c>
      <c r="G605" s="810"/>
    </row>
    <row r="606" spans="1:7">
      <c r="A606" s="819">
        <v>607</v>
      </c>
      <c r="B606" s="819" t="s">
        <v>218</v>
      </c>
      <c r="C606" s="954" t="s">
        <v>2465</v>
      </c>
      <c r="D606" s="819" t="s">
        <v>3199</v>
      </c>
      <c r="E606" s="819" t="s">
        <v>1979</v>
      </c>
      <c r="F606" s="819" t="s">
        <v>1397</v>
      </c>
      <c r="G606" s="810"/>
    </row>
    <row r="607" spans="1:7">
      <c r="A607" s="819">
        <v>608</v>
      </c>
      <c r="B607" s="819" t="s">
        <v>1385</v>
      </c>
      <c r="C607" s="954" t="s">
        <v>2096</v>
      </c>
      <c r="D607" s="819" t="s">
        <v>2951</v>
      </c>
      <c r="E607" s="819" t="s">
        <v>2466</v>
      </c>
      <c r="F607" s="819" t="s">
        <v>5498</v>
      </c>
      <c r="G607" s="956">
        <v>40960</v>
      </c>
    </row>
    <row r="608" spans="1:7">
      <c r="A608" s="819">
        <v>609</v>
      </c>
      <c r="B608" s="819" t="s">
        <v>10</v>
      </c>
      <c r="C608" s="954" t="s">
        <v>1392</v>
      </c>
      <c r="D608" s="962" t="s">
        <v>5419</v>
      </c>
      <c r="E608" s="819" t="s">
        <v>2466</v>
      </c>
      <c r="F608" s="819" t="s">
        <v>5498</v>
      </c>
      <c r="G608" s="956">
        <v>40960</v>
      </c>
    </row>
    <row r="609" spans="1:7">
      <c r="A609" s="819">
        <v>610</v>
      </c>
      <c r="B609" s="819" t="s">
        <v>106</v>
      </c>
      <c r="C609" s="954" t="s">
        <v>2468</v>
      </c>
      <c r="D609" s="819" t="s">
        <v>3249</v>
      </c>
      <c r="E609" s="819" t="s">
        <v>2466</v>
      </c>
      <c r="F609" s="819" t="s">
        <v>5498</v>
      </c>
      <c r="G609" s="956">
        <v>40936</v>
      </c>
    </row>
    <row r="610" spans="1:7">
      <c r="A610" s="819">
        <v>611</v>
      </c>
      <c r="B610" s="819" t="s">
        <v>142</v>
      </c>
      <c r="C610" s="954" t="s">
        <v>1011</v>
      </c>
      <c r="D610" s="819" t="s">
        <v>1012</v>
      </c>
      <c r="E610" s="819" t="s">
        <v>1371</v>
      </c>
      <c r="F610" s="819" t="s">
        <v>1371</v>
      </c>
      <c r="G610" s="956">
        <v>40931</v>
      </c>
    </row>
    <row r="611" spans="1:7">
      <c r="A611" s="819">
        <v>612</v>
      </c>
      <c r="B611" s="819" t="s">
        <v>20</v>
      </c>
      <c r="C611" s="954" t="s">
        <v>1157</v>
      </c>
      <c r="D611" s="962" t="s">
        <v>2980</v>
      </c>
      <c r="E611" s="819" t="s">
        <v>404</v>
      </c>
      <c r="F611" s="819" t="s">
        <v>3704</v>
      </c>
      <c r="G611" s="956">
        <v>40956</v>
      </c>
    </row>
    <row r="612" spans="1:7">
      <c r="A612" s="819">
        <v>613</v>
      </c>
      <c r="B612" s="819" t="s">
        <v>838</v>
      </c>
      <c r="C612" s="954" t="s">
        <v>5210</v>
      </c>
      <c r="D612" s="819" t="s">
        <v>5211</v>
      </c>
      <c r="E612" s="819" t="s">
        <v>404</v>
      </c>
      <c r="F612" s="819" t="s">
        <v>5499</v>
      </c>
      <c r="G612" s="956">
        <v>40956</v>
      </c>
    </row>
    <row r="613" spans="1:7">
      <c r="A613" s="819">
        <v>614</v>
      </c>
      <c r="B613" s="819" t="s">
        <v>28</v>
      </c>
      <c r="C613" s="954" t="s">
        <v>1976</v>
      </c>
      <c r="D613" s="819" t="s">
        <v>1124</v>
      </c>
      <c r="E613" s="819" t="s">
        <v>1928</v>
      </c>
      <c r="F613" s="819" t="s">
        <v>3704</v>
      </c>
      <c r="G613" s="956">
        <v>40956</v>
      </c>
    </row>
    <row r="614" spans="1:7">
      <c r="A614" s="819">
        <v>615</v>
      </c>
      <c r="B614" s="819" t="s">
        <v>106</v>
      </c>
      <c r="C614" s="954" t="s">
        <v>2473</v>
      </c>
      <c r="D614" s="819" t="s">
        <v>2474</v>
      </c>
      <c r="E614" s="819" t="s">
        <v>1371</v>
      </c>
      <c r="F614" s="819" t="s">
        <v>5500</v>
      </c>
      <c r="G614" s="956">
        <v>40903</v>
      </c>
    </row>
    <row r="615" spans="1:7">
      <c r="A615" s="819">
        <v>616</v>
      </c>
      <c r="B615" s="819" t="s">
        <v>106</v>
      </c>
      <c r="C615" s="954" t="s">
        <v>2477</v>
      </c>
      <c r="D615" s="961" t="s">
        <v>5420</v>
      </c>
      <c r="E615" s="819" t="s">
        <v>1371</v>
      </c>
      <c r="F615" s="819" t="s">
        <v>1371</v>
      </c>
      <c r="G615" s="956">
        <v>40928</v>
      </c>
    </row>
    <row r="616" spans="1:7">
      <c r="A616" s="819">
        <v>617</v>
      </c>
      <c r="B616" s="819" t="s">
        <v>10</v>
      </c>
      <c r="C616" s="954" t="s">
        <v>2222</v>
      </c>
      <c r="D616" s="819" t="s">
        <v>5421</v>
      </c>
      <c r="E616" s="819" t="s">
        <v>1371</v>
      </c>
      <c r="F616" s="819" t="s">
        <v>5950</v>
      </c>
      <c r="G616" s="956">
        <v>40906</v>
      </c>
    </row>
    <row r="617" spans="1:7">
      <c r="A617" s="819">
        <v>618</v>
      </c>
      <c r="B617" s="819" t="s">
        <v>101</v>
      </c>
      <c r="C617" s="954" t="s">
        <v>2449</v>
      </c>
      <c r="D617" s="819" t="s">
        <v>2450</v>
      </c>
      <c r="E617" s="819" t="s">
        <v>1371</v>
      </c>
      <c r="F617" s="819" t="s">
        <v>1371</v>
      </c>
      <c r="G617" s="956">
        <v>40896</v>
      </c>
    </row>
    <row r="618" spans="1:7">
      <c r="A618" s="819">
        <v>619</v>
      </c>
      <c r="B618" s="819" t="s">
        <v>101</v>
      </c>
      <c r="C618" s="954" t="s">
        <v>310</v>
      </c>
      <c r="D618" s="819" t="s">
        <v>2480</v>
      </c>
      <c r="E618" s="819" t="s">
        <v>1371</v>
      </c>
      <c r="F618" s="819" t="s">
        <v>1371</v>
      </c>
      <c r="G618" s="956">
        <v>40887</v>
      </c>
    </row>
    <row r="619" spans="1:7">
      <c r="A619" s="819">
        <v>620</v>
      </c>
      <c r="B619" s="819" t="s">
        <v>8</v>
      </c>
      <c r="C619" s="954" t="s">
        <v>2481</v>
      </c>
      <c r="D619" s="819" t="s">
        <v>2482</v>
      </c>
      <c r="E619" s="819" t="s">
        <v>1371</v>
      </c>
      <c r="F619" s="819" t="s">
        <v>5501</v>
      </c>
      <c r="G619" s="958">
        <v>40817</v>
      </c>
    </row>
    <row r="620" spans="1:7">
      <c r="A620" s="819">
        <v>621</v>
      </c>
      <c r="B620" s="819" t="s">
        <v>8</v>
      </c>
      <c r="C620" s="954" t="s">
        <v>2484</v>
      </c>
      <c r="D620" s="819" t="s">
        <v>2485</v>
      </c>
      <c r="E620" s="819" t="s">
        <v>1371</v>
      </c>
      <c r="F620" s="819" t="s">
        <v>5950</v>
      </c>
      <c r="G620" s="956">
        <v>40878</v>
      </c>
    </row>
    <row r="621" spans="1:7">
      <c r="A621" s="819">
        <v>622</v>
      </c>
      <c r="B621" s="819" t="s">
        <v>147</v>
      </c>
      <c r="C621" s="954" t="s">
        <v>2486</v>
      </c>
      <c r="D621" s="819" t="s">
        <v>1124</v>
      </c>
      <c r="E621" s="819" t="s">
        <v>1371</v>
      </c>
      <c r="F621" s="819" t="s">
        <v>5950</v>
      </c>
      <c r="G621" s="955"/>
    </row>
    <row r="622" spans="1:7">
      <c r="A622" s="819">
        <v>623</v>
      </c>
      <c r="B622" s="819" t="s">
        <v>158</v>
      </c>
      <c r="C622" s="954" t="s">
        <v>1914</v>
      </c>
      <c r="D622" s="819" t="s">
        <v>5379</v>
      </c>
      <c r="E622" s="819" t="s">
        <v>1397</v>
      </c>
      <c r="F622" s="819" t="s">
        <v>1397</v>
      </c>
      <c r="G622" s="955"/>
    </row>
    <row r="623" spans="1:7">
      <c r="A623" s="819">
        <v>624</v>
      </c>
      <c r="B623" s="819" t="s">
        <v>28</v>
      </c>
      <c r="C623" s="954" t="s">
        <v>2489</v>
      </c>
      <c r="D623" s="819" t="s">
        <v>5422</v>
      </c>
      <c r="E623" s="819" t="s">
        <v>1397</v>
      </c>
      <c r="F623" s="819" t="s">
        <v>1979</v>
      </c>
      <c r="G623" s="955">
        <v>2011</v>
      </c>
    </row>
    <row r="624" spans="1:7">
      <c r="A624" s="819">
        <v>625</v>
      </c>
      <c r="B624" s="819" t="s">
        <v>249</v>
      </c>
      <c r="C624" s="954" t="s">
        <v>2490</v>
      </c>
      <c r="D624" s="961" t="s">
        <v>5423</v>
      </c>
      <c r="E624" s="819" t="s">
        <v>1397</v>
      </c>
      <c r="F624" s="819" t="s">
        <v>1394</v>
      </c>
      <c r="G624" s="958">
        <v>40756</v>
      </c>
    </row>
    <row r="625" spans="1:7">
      <c r="A625" s="819">
        <v>626</v>
      </c>
      <c r="B625" s="819" t="s">
        <v>20</v>
      </c>
      <c r="C625" s="954" t="s">
        <v>1896</v>
      </c>
      <c r="D625" s="819" t="s">
        <v>2604</v>
      </c>
      <c r="E625" s="819" t="s">
        <v>2466</v>
      </c>
      <c r="F625" s="819" t="s">
        <v>4588</v>
      </c>
      <c r="G625" s="956">
        <v>40963</v>
      </c>
    </row>
    <row r="626" spans="1:7">
      <c r="A626" s="819">
        <v>627</v>
      </c>
      <c r="B626" s="819" t="s">
        <v>20</v>
      </c>
      <c r="C626" s="954" t="s">
        <v>1157</v>
      </c>
      <c r="D626" s="962" t="s">
        <v>2980</v>
      </c>
      <c r="E626" s="819" t="s">
        <v>2492</v>
      </c>
      <c r="F626" s="819" t="s">
        <v>2493</v>
      </c>
      <c r="G626" s="955">
        <v>2011</v>
      </c>
    </row>
    <row r="627" spans="1:7">
      <c r="A627" s="819">
        <v>628</v>
      </c>
      <c r="B627" s="819" t="s">
        <v>28</v>
      </c>
      <c r="C627" s="954" t="s">
        <v>388</v>
      </c>
      <c r="D627" s="819" t="s">
        <v>1097</v>
      </c>
      <c r="E627" s="819" t="s">
        <v>1397</v>
      </c>
      <c r="F627" s="819" t="s">
        <v>1979</v>
      </c>
      <c r="G627" s="955">
        <v>2011</v>
      </c>
    </row>
    <row r="628" spans="1:7">
      <c r="A628" s="819">
        <v>629</v>
      </c>
      <c r="B628" s="819" t="s">
        <v>1468</v>
      </c>
      <c r="C628" s="954" t="s">
        <v>1550</v>
      </c>
      <c r="D628" s="819" t="s">
        <v>2948</v>
      </c>
      <c r="E628" s="819" t="s">
        <v>1397</v>
      </c>
      <c r="F628" s="819" t="s">
        <v>1979</v>
      </c>
      <c r="G628" s="955">
        <v>2011</v>
      </c>
    </row>
    <row r="629" spans="1:7">
      <c r="A629" s="819">
        <v>630</v>
      </c>
      <c r="B629" s="819" t="s">
        <v>175</v>
      </c>
      <c r="C629" s="954" t="s">
        <v>2214</v>
      </c>
      <c r="D629" s="819" t="s">
        <v>1424</v>
      </c>
      <c r="E629" s="819" t="s">
        <v>1397</v>
      </c>
      <c r="F629" s="819" t="s">
        <v>1979</v>
      </c>
      <c r="G629" s="955">
        <v>2011</v>
      </c>
    </row>
    <row r="630" spans="1:7">
      <c r="A630" s="819">
        <v>631</v>
      </c>
      <c r="B630" s="819" t="s">
        <v>24</v>
      </c>
      <c r="C630" s="954" t="s">
        <v>2860</v>
      </c>
      <c r="D630" s="819" t="s">
        <v>1379</v>
      </c>
      <c r="E630" s="819" t="s">
        <v>1397</v>
      </c>
      <c r="F630" s="819" t="s">
        <v>1979</v>
      </c>
      <c r="G630" s="955">
        <v>2011</v>
      </c>
    </row>
    <row r="631" spans="1:7">
      <c r="A631" s="819">
        <v>632</v>
      </c>
      <c r="B631" s="819" t="s">
        <v>1099</v>
      </c>
      <c r="C631" s="954" t="s">
        <v>1100</v>
      </c>
      <c r="D631" s="819" t="s">
        <v>1042</v>
      </c>
      <c r="E631" s="819" t="s">
        <v>2498</v>
      </c>
      <c r="F631" s="819" t="s">
        <v>1979</v>
      </c>
      <c r="G631" s="955">
        <v>2011</v>
      </c>
    </row>
    <row r="632" spans="1:7">
      <c r="A632" s="819">
        <v>633</v>
      </c>
      <c r="B632" s="819" t="s">
        <v>226</v>
      </c>
      <c r="C632" s="954" t="s">
        <v>1427</v>
      </c>
      <c r="D632" s="819" t="s">
        <v>1105</v>
      </c>
      <c r="E632" s="819" t="s">
        <v>1397</v>
      </c>
      <c r="F632" s="819" t="s">
        <v>1979</v>
      </c>
      <c r="G632" s="955">
        <v>2011</v>
      </c>
    </row>
    <row r="633" spans="1:7">
      <c r="A633" s="819">
        <v>634</v>
      </c>
      <c r="B633" s="819" t="s">
        <v>13</v>
      </c>
      <c r="C633" s="954" t="s">
        <v>1993</v>
      </c>
      <c r="D633" s="819" t="s">
        <v>790</v>
      </c>
      <c r="E633" s="819" t="s">
        <v>2498</v>
      </c>
      <c r="F633" s="819" t="s">
        <v>1979</v>
      </c>
      <c r="G633" s="955">
        <v>2011</v>
      </c>
    </row>
    <row r="634" spans="1:7">
      <c r="A634" s="819">
        <v>635</v>
      </c>
      <c r="B634" s="819" t="s">
        <v>763</v>
      </c>
      <c r="C634" s="954" t="s">
        <v>5424</v>
      </c>
      <c r="D634" s="819" t="s">
        <v>5425</v>
      </c>
      <c r="E634" s="819" t="s">
        <v>1397</v>
      </c>
      <c r="F634" s="819" t="s">
        <v>1394</v>
      </c>
      <c r="G634" s="955">
        <v>2011</v>
      </c>
    </row>
    <row r="635" spans="1:7">
      <c r="A635" s="819">
        <v>636</v>
      </c>
      <c r="B635" s="819" t="s">
        <v>137</v>
      </c>
      <c r="C635" s="954" t="s">
        <v>2500</v>
      </c>
      <c r="D635" s="819" t="s">
        <v>2501</v>
      </c>
      <c r="E635" s="819" t="s">
        <v>1397</v>
      </c>
      <c r="F635" s="819" t="s">
        <v>1979</v>
      </c>
      <c r="G635" s="955">
        <v>2011</v>
      </c>
    </row>
    <row r="636" spans="1:7">
      <c r="A636" s="819">
        <v>637</v>
      </c>
      <c r="B636" s="819" t="s">
        <v>249</v>
      </c>
      <c r="C636" s="954" t="s">
        <v>2502</v>
      </c>
      <c r="D636" s="819" t="s">
        <v>786</v>
      </c>
      <c r="E636" s="819" t="s">
        <v>1397</v>
      </c>
      <c r="F636" s="819" t="s">
        <v>1979</v>
      </c>
      <c r="G636" s="955">
        <v>2011</v>
      </c>
    </row>
    <row r="637" spans="1:7">
      <c r="A637" s="819">
        <v>638</v>
      </c>
      <c r="B637" s="819" t="s">
        <v>137</v>
      </c>
      <c r="C637" s="954" t="s">
        <v>2500</v>
      </c>
      <c r="D637" s="819" t="s">
        <v>2501</v>
      </c>
      <c r="E637" s="819" t="s">
        <v>1397</v>
      </c>
      <c r="F637" s="819" t="s">
        <v>1979</v>
      </c>
      <c r="G637" s="955">
        <v>2011</v>
      </c>
    </row>
    <row r="638" spans="1:7">
      <c r="A638" s="819">
        <v>639</v>
      </c>
      <c r="B638" s="819" t="s">
        <v>153</v>
      </c>
      <c r="C638" s="954" t="s">
        <v>2503</v>
      </c>
      <c r="D638" s="819" t="s">
        <v>2504</v>
      </c>
      <c r="E638" s="819" t="s">
        <v>1397</v>
      </c>
      <c r="F638" s="819" t="s">
        <v>1979</v>
      </c>
      <c r="G638" s="955">
        <v>2011</v>
      </c>
    </row>
    <row r="639" spans="1:7">
      <c r="A639" s="819">
        <v>640</v>
      </c>
      <c r="B639" s="819" t="s">
        <v>249</v>
      </c>
      <c r="C639" s="954" t="s">
        <v>1359</v>
      </c>
      <c r="D639" s="819" t="s">
        <v>1360</v>
      </c>
      <c r="E639" s="819" t="s">
        <v>1397</v>
      </c>
      <c r="F639" s="819" t="s">
        <v>1979</v>
      </c>
      <c r="G639" s="955">
        <v>2011</v>
      </c>
    </row>
    <row r="640" spans="1:7">
      <c r="A640" s="819">
        <v>641</v>
      </c>
      <c r="B640" s="819" t="s">
        <v>114</v>
      </c>
      <c r="C640" s="954" t="s">
        <v>2505</v>
      </c>
      <c r="D640" s="819" t="s">
        <v>1921</v>
      </c>
      <c r="E640" s="819" t="s">
        <v>1397</v>
      </c>
      <c r="F640" s="819" t="s">
        <v>1979</v>
      </c>
      <c r="G640" s="955">
        <v>2011</v>
      </c>
    </row>
    <row r="641" spans="1:7">
      <c r="A641" s="819">
        <v>642</v>
      </c>
      <c r="B641" s="819" t="s">
        <v>763</v>
      </c>
      <c r="C641" s="954" t="s">
        <v>2210</v>
      </c>
      <c r="D641" s="819" t="s">
        <v>5426</v>
      </c>
      <c r="E641" s="819" t="s">
        <v>3268</v>
      </c>
      <c r="F641" s="819" t="s">
        <v>5502</v>
      </c>
      <c r="G641" s="956">
        <v>40935</v>
      </c>
    </row>
    <row r="642" spans="1:7">
      <c r="A642" s="819">
        <v>643</v>
      </c>
      <c r="B642" s="819" t="s">
        <v>30</v>
      </c>
      <c r="C642" s="954" t="s">
        <v>2507</v>
      </c>
      <c r="D642" s="819" t="s">
        <v>2063</v>
      </c>
      <c r="E642" s="819" t="s">
        <v>1928</v>
      </c>
      <c r="F642" s="819" t="s">
        <v>1928</v>
      </c>
      <c r="G642" s="956">
        <v>40935</v>
      </c>
    </row>
    <row r="643" spans="1:7">
      <c r="A643" s="819">
        <v>644</v>
      </c>
      <c r="B643" s="819" t="s">
        <v>249</v>
      </c>
      <c r="C643" s="954" t="s">
        <v>1886</v>
      </c>
      <c r="D643" s="819" t="s">
        <v>2004</v>
      </c>
      <c r="E643" s="819" t="s">
        <v>404</v>
      </c>
      <c r="F643" s="819" t="s">
        <v>3247</v>
      </c>
      <c r="G643" s="956">
        <v>40933</v>
      </c>
    </row>
    <row r="644" spans="1:7">
      <c r="A644" s="819">
        <v>645</v>
      </c>
      <c r="B644" s="819" t="s">
        <v>249</v>
      </c>
      <c r="C644" s="954" t="s">
        <v>1886</v>
      </c>
      <c r="D644" s="819" t="s">
        <v>2004</v>
      </c>
      <c r="E644" s="819" t="s">
        <v>2442</v>
      </c>
      <c r="F644" s="819" t="s">
        <v>1928</v>
      </c>
      <c r="G644" s="956">
        <v>40935</v>
      </c>
    </row>
    <row r="645" spans="1:7">
      <c r="A645" s="819">
        <v>646</v>
      </c>
      <c r="B645" s="819" t="s">
        <v>2512</v>
      </c>
      <c r="C645" s="954" t="s">
        <v>2513</v>
      </c>
      <c r="D645" s="819" t="s">
        <v>5427</v>
      </c>
      <c r="E645" s="819" t="s">
        <v>404</v>
      </c>
      <c r="F645" s="819" t="s">
        <v>1928</v>
      </c>
      <c r="G645" s="956">
        <v>40942</v>
      </c>
    </row>
    <row r="646" spans="1:7">
      <c r="A646" s="819">
        <v>647</v>
      </c>
      <c r="B646" s="819" t="s">
        <v>1825</v>
      </c>
      <c r="C646" s="954" t="s">
        <v>2514</v>
      </c>
      <c r="D646" s="819" t="s">
        <v>2970</v>
      </c>
      <c r="E646" s="819" t="s">
        <v>6564</v>
      </c>
      <c r="F646" s="819" t="s">
        <v>404</v>
      </c>
      <c r="G646" s="955" t="s">
        <v>2516</v>
      </c>
    </row>
    <row r="647" spans="1:7">
      <c r="A647" s="819">
        <v>648</v>
      </c>
      <c r="B647" s="819" t="s">
        <v>101</v>
      </c>
      <c r="C647" s="954" t="s">
        <v>2517</v>
      </c>
      <c r="D647" s="819" t="s">
        <v>2518</v>
      </c>
      <c r="E647" s="819" t="s">
        <v>1371</v>
      </c>
      <c r="F647" s="819" t="s">
        <v>1371</v>
      </c>
      <c r="G647" s="956">
        <v>40887</v>
      </c>
    </row>
    <row r="648" spans="1:7">
      <c r="A648" s="819">
        <v>649</v>
      </c>
      <c r="B648" s="819" t="s">
        <v>142</v>
      </c>
      <c r="C648" s="954" t="s">
        <v>2519</v>
      </c>
      <c r="D648" s="819" t="s">
        <v>2520</v>
      </c>
      <c r="E648" s="819" t="s">
        <v>1371</v>
      </c>
      <c r="F648" s="819" t="s">
        <v>1371</v>
      </c>
      <c r="G648" s="956" t="s">
        <v>2521</v>
      </c>
    </row>
    <row r="649" spans="1:7">
      <c r="A649" s="819">
        <v>650</v>
      </c>
      <c r="B649" s="819" t="s">
        <v>2522</v>
      </c>
      <c r="C649" s="954" t="s">
        <v>1752</v>
      </c>
      <c r="D649" s="819" t="s">
        <v>3719</v>
      </c>
      <c r="E649" s="819" t="s">
        <v>1371</v>
      </c>
      <c r="F649" s="819" t="s">
        <v>1371</v>
      </c>
      <c r="G649" s="956">
        <v>40879</v>
      </c>
    </row>
    <row r="650" spans="1:7">
      <c r="A650" s="819">
        <v>651</v>
      </c>
      <c r="B650" s="819" t="s">
        <v>95</v>
      </c>
      <c r="C650" s="954" t="s">
        <v>2524</v>
      </c>
      <c r="D650" s="819" t="s">
        <v>6565</v>
      </c>
      <c r="E650" s="819" t="s">
        <v>1371</v>
      </c>
      <c r="F650" s="819" t="s">
        <v>1371</v>
      </c>
      <c r="G650" s="955" t="s">
        <v>2521</v>
      </c>
    </row>
    <row r="651" spans="1:7">
      <c r="A651" s="819">
        <v>652</v>
      </c>
      <c r="B651" s="819" t="s">
        <v>101</v>
      </c>
      <c r="C651" s="954" t="s">
        <v>1384</v>
      </c>
      <c r="D651" s="819" t="s">
        <v>1042</v>
      </c>
      <c r="E651" s="819" t="s">
        <v>1371</v>
      </c>
      <c r="F651" s="819" t="s">
        <v>1371</v>
      </c>
      <c r="G651" s="956" t="s">
        <v>2521</v>
      </c>
    </row>
    <row r="652" spans="1:7">
      <c r="A652" s="819">
        <v>653</v>
      </c>
      <c r="B652" s="819" t="s">
        <v>124</v>
      </c>
      <c r="C652" s="954" t="s">
        <v>2526</v>
      </c>
      <c r="D652" s="819" t="s">
        <v>2527</v>
      </c>
      <c r="E652" s="819" t="s">
        <v>1371</v>
      </c>
      <c r="F652" s="819" t="s">
        <v>1371</v>
      </c>
      <c r="G652" s="956" t="s">
        <v>2521</v>
      </c>
    </row>
    <row r="653" spans="1:7">
      <c r="A653" s="819">
        <v>654</v>
      </c>
      <c r="B653" s="819" t="s">
        <v>161</v>
      </c>
      <c r="C653" s="954" t="s">
        <v>2528</v>
      </c>
      <c r="D653" s="819" t="s">
        <v>5428</v>
      </c>
      <c r="E653" s="819" t="s">
        <v>1371</v>
      </c>
      <c r="F653" s="819" t="s">
        <v>1371</v>
      </c>
      <c r="G653" s="956" t="s">
        <v>2521</v>
      </c>
    </row>
    <row r="654" spans="1:7">
      <c r="A654" s="819">
        <v>655</v>
      </c>
      <c r="B654" s="819" t="s">
        <v>101</v>
      </c>
      <c r="C654" s="954" t="s">
        <v>1369</v>
      </c>
      <c r="D654" s="819" t="s">
        <v>3711</v>
      </c>
      <c r="E654" s="819" t="s">
        <v>1371</v>
      </c>
      <c r="F654" s="819" t="s">
        <v>1371</v>
      </c>
      <c r="G654" s="956" t="s">
        <v>2521</v>
      </c>
    </row>
    <row r="655" spans="1:7">
      <c r="A655" s="819">
        <v>656</v>
      </c>
      <c r="B655" s="819" t="s">
        <v>124</v>
      </c>
      <c r="C655" s="954" t="s">
        <v>2526</v>
      </c>
      <c r="D655" s="819" t="s">
        <v>2527</v>
      </c>
      <c r="E655" s="819" t="s">
        <v>1371</v>
      </c>
      <c r="F655" s="819" t="s">
        <v>1371</v>
      </c>
      <c r="G655" s="956">
        <v>40935</v>
      </c>
    </row>
    <row r="656" spans="1:7">
      <c r="A656" s="819">
        <v>657</v>
      </c>
      <c r="B656" s="819" t="s">
        <v>10</v>
      </c>
      <c r="C656" s="954" t="s">
        <v>2548</v>
      </c>
      <c r="D656" s="819" t="s">
        <v>1098</v>
      </c>
      <c r="E656" s="819" t="s">
        <v>1371</v>
      </c>
      <c r="F656" s="819" t="s">
        <v>1371</v>
      </c>
      <c r="G656" s="956">
        <v>40940</v>
      </c>
    </row>
    <row r="657" spans="1:7">
      <c r="A657" s="819">
        <v>658</v>
      </c>
      <c r="B657" s="819" t="s">
        <v>95</v>
      </c>
      <c r="C657" s="954" t="s">
        <v>2217</v>
      </c>
      <c r="D657" s="819" t="s">
        <v>2549</v>
      </c>
      <c r="E657" s="819" t="s">
        <v>1371</v>
      </c>
      <c r="F657" s="819" t="s">
        <v>5500</v>
      </c>
      <c r="G657" s="956">
        <v>40906</v>
      </c>
    </row>
    <row r="658" spans="1:7">
      <c r="A658" s="819">
        <v>659</v>
      </c>
      <c r="B658" s="819" t="s">
        <v>106</v>
      </c>
      <c r="C658" s="954" t="s">
        <v>2551</v>
      </c>
      <c r="D658" s="819" t="s">
        <v>2552</v>
      </c>
      <c r="E658" s="819" t="s">
        <v>1371</v>
      </c>
      <c r="F658" s="819" t="s">
        <v>5503</v>
      </c>
      <c r="G658" s="956">
        <v>40882</v>
      </c>
    </row>
    <row r="659" spans="1:7">
      <c r="A659" s="819">
        <v>660</v>
      </c>
      <c r="B659" s="819" t="s">
        <v>97</v>
      </c>
      <c r="C659" s="954" t="s">
        <v>2569</v>
      </c>
      <c r="D659" s="819" t="s">
        <v>817</v>
      </c>
      <c r="E659" s="819" t="s">
        <v>1371</v>
      </c>
      <c r="F659" s="819" t="s">
        <v>1371</v>
      </c>
      <c r="G659" s="955" t="s">
        <v>2516</v>
      </c>
    </row>
    <row r="660" spans="1:7">
      <c r="A660" s="819">
        <v>661</v>
      </c>
      <c r="B660" s="819" t="s">
        <v>106</v>
      </c>
      <c r="C660" s="954" t="s">
        <v>2473</v>
      </c>
      <c r="D660" s="819" t="s">
        <v>2554</v>
      </c>
      <c r="E660" s="819" t="s">
        <v>1371</v>
      </c>
      <c r="F660" s="819" t="s">
        <v>3214</v>
      </c>
      <c r="G660" s="956">
        <v>40903</v>
      </c>
    </row>
    <row r="661" spans="1:7">
      <c r="A661" s="819">
        <v>662</v>
      </c>
      <c r="B661" s="819" t="s">
        <v>10</v>
      </c>
      <c r="C661" s="954" t="s">
        <v>1803</v>
      </c>
      <c r="D661" s="819" t="s">
        <v>2556</v>
      </c>
      <c r="E661" s="819" t="s">
        <v>1371</v>
      </c>
      <c r="F661" s="819" t="s">
        <v>5504</v>
      </c>
      <c r="G661" s="958">
        <v>40817</v>
      </c>
    </row>
    <row r="662" spans="1:7">
      <c r="A662" s="819">
        <v>663</v>
      </c>
      <c r="B662" s="819" t="s">
        <v>101</v>
      </c>
      <c r="C662" s="954" t="s">
        <v>1384</v>
      </c>
      <c r="D662" s="819" t="s">
        <v>1042</v>
      </c>
      <c r="E662" s="819" t="s">
        <v>1371</v>
      </c>
      <c r="F662" s="819" t="s">
        <v>1371</v>
      </c>
      <c r="G662" s="958">
        <v>40817</v>
      </c>
    </row>
    <row r="663" spans="1:7">
      <c r="A663" s="819">
        <v>664</v>
      </c>
      <c r="B663" s="819" t="s">
        <v>106</v>
      </c>
      <c r="C663" s="954" t="s">
        <v>1814</v>
      </c>
      <c r="D663" s="819" t="s">
        <v>2558</v>
      </c>
      <c r="E663" s="819" t="s">
        <v>1371</v>
      </c>
      <c r="F663" s="819" t="s">
        <v>5504</v>
      </c>
      <c r="G663" s="958">
        <v>40817</v>
      </c>
    </row>
    <row r="664" spans="1:7">
      <c r="A664" s="819">
        <v>665</v>
      </c>
      <c r="B664" s="819" t="s">
        <v>106</v>
      </c>
      <c r="C664" s="954" t="s">
        <v>3715</v>
      </c>
      <c r="D664" s="819" t="s">
        <v>2560</v>
      </c>
      <c r="E664" s="819" t="s">
        <v>1371</v>
      </c>
      <c r="F664" s="819" t="s">
        <v>5505</v>
      </c>
      <c r="G664" s="958">
        <v>40817</v>
      </c>
    </row>
    <row r="665" spans="1:7">
      <c r="A665" s="819">
        <v>666</v>
      </c>
      <c r="B665" s="819" t="s">
        <v>97</v>
      </c>
      <c r="C665" s="954" t="s">
        <v>2562</v>
      </c>
      <c r="D665" s="819" t="s">
        <v>2563</v>
      </c>
      <c r="E665" s="819" t="s">
        <v>1371</v>
      </c>
      <c r="F665" s="819" t="s">
        <v>1371</v>
      </c>
      <c r="G665" s="956">
        <v>40896</v>
      </c>
    </row>
    <row r="666" spans="1:7">
      <c r="A666" s="819">
        <v>667</v>
      </c>
      <c r="B666" s="819" t="s">
        <v>10</v>
      </c>
      <c r="C666" s="954" t="s">
        <v>210</v>
      </c>
      <c r="D666" s="819" t="s">
        <v>1383</v>
      </c>
      <c r="E666" s="819" t="s">
        <v>1371</v>
      </c>
      <c r="F666" s="819" t="s">
        <v>5505</v>
      </c>
      <c r="G666" s="958">
        <v>40817</v>
      </c>
    </row>
    <row r="667" spans="1:7">
      <c r="A667" s="819">
        <v>668</v>
      </c>
      <c r="B667" s="819" t="s">
        <v>97</v>
      </c>
      <c r="C667" s="954" t="s">
        <v>2216</v>
      </c>
      <c r="D667" s="819" t="s">
        <v>5429</v>
      </c>
      <c r="E667" s="819" t="s">
        <v>1371</v>
      </c>
      <c r="F667" s="819" t="s">
        <v>2479</v>
      </c>
      <c r="G667" s="956">
        <v>40928</v>
      </c>
    </row>
    <row r="668" spans="1:7">
      <c r="A668" s="819">
        <v>669</v>
      </c>
      <c r="B668" s="819" t="s">
        <v>143</v>
      </c>
      <c r="C668" s="954" t="s">
        <v>3136</v>
      </c>
      <c r="D668" s="819" t="s">
        <v>3137</v>
      </c>
      <c r="E668" s="819" t="s">
        <v>1394</v>
      </c>
      <c r="F668" s="819" t="s">
        <v>2095</v>
      </c>
      <c r="G668" s="956">
        <v>40954</v>
      </c>
    </row>
    <row r="669" spans="1:7">
      <c r="A669" s="819">
        <v>670</v>
      </c>
      <c r="B669" s="819" t="s">
        <v>97</v>
      </c>
      <c r="C669" s="954" t="s">
        <v>2567</v>
      </c>
      <c r="D669" s="819" t="s">
        <v>1017</v>
      </c>
      <c r="E669" s="819" t="s">
        <v>1371</v>
      </c>
      <c r="F669" s="819" t="s">
        <v>2479</v>
      </c>
      <c r="G669" s="956">
        <v>40899</v>
      </c>
    </row>
    <row r="670" spans="1:7">
      <c r="A670" s="819">
        <v>671</v>
      </c>
      <c r="B670" s="819" t="s">
        <v>97</v>
      </c>
      <c r="C670" s="954" t="s">
        <v>2569</v>
      </c>
      <c r="D670" s="819" t="s">
        <v>817</v>
      </c>
      <c r="E670" s="819" t="s">
        <v>1371</v>
      </c>
      <c r="F670" s="819" t="s">
        <v>5500</v>
      </c>
      <c r="G670" s="956">
        <v>40903</v>
      </c>
    </row>
    <row r="671" spans="1:7">
      <c r="A671" s="819">
        <v>672</v>
      </c>
      <c r="B671" s="819" t="s">
        <v>10</v>
      </c>
      <c r="C671" s="954" t="s">
        <v>2570</v>
      </c>
      <c r="D671" s="819" t="s">
        <v>2478</v>
      </c>
      <c r="E671" s="819" t="s">
        <v>1371</v>
      </c>
      <c r="F671" s="819" t="s">
        <v>5503</v>
      </c>
      <c r="G671" s="956">
        <v>40931</v>
      </c>
    </row>
    <row r="672" spans="1:7">
      <c r="A672" s="819">
        <v>673</v>
      </c>
      <c r="B672" s="819" t="s">
        <v>106</v>
      </c>
      <c r="C672" s="954" t="s">
        <v>3026</v>
      </c>
      <c r="D672" s="819" t="s">
        <v>2953</v>
      </c>
      <c r="E672" s="819" t="s">
        <v>1371</v>
      </c>
      <c r="F672" s="819" t="s">
        <v>2036</v>
      </c>
      <c r="G672" s="956">
        <v>40931</v>
      </c>
    </row>
    <row r="673" spans="1:7">
      <c r="A673" s="819">
        <v>674</v>
      </c>
      <c r="B673" s="819" t="s">
        <v>101</v>
      </c>
      <c r="C673" s="954" t="s">
        <v>2573</v>
      </c>
      <c r="D673" s="819" t="s">
        <v>2574</v>
      </c>
      <c r="E673" s="819" t="s">
        <v>2466</v>
      </c>
      <c r="F673" s="819" t="s">
        <v>5506</v>
      </c>
      <c r="G673" s="956">
        <v>40919</v>
      </c>
    </row>
    <row r="674" spans="1:7">
      <c r="A674" s="819">
        <v>675</v>
      </c>
      <c r="B674" s="819" t="s">
        <v>95</v>
      </c>
      <c r="C674" s="954" t="s">
        <v>1395</v>
      </c>
      <c r="D674" s="819" t="s">
        <v>5430</v>
      </c>
      <c r="E674" s="819" t="s">
        <v>2466</v>
      </c>
      <c r="F674" s="819" t="s">
        <v>3697</v>
      </c>
      <c r="G674" s="956">
        <v>40931</v>
      </c>
    </row>
    <row r="675" spans="1:7">
      <c r="A675" s="819">
        <v>676</v>
      </c>
      <c r="B675" s="819" t="s">
        <v>401</v>
      </c>
      <c r="C675" s="954" t="s">
        <v>1391</v>
      </c>
      <c r="D675" s="819" t="s">
        <v>786</v>
      </c>
      <c r="E675" s="819" t="s">
        <v>1371</v>
      </c>
      <c r="F675" s="819" t="s">
        <v>1371</v>
      </c>
      <c r="G675" s="956">
        <v>40952</v>
      </c>
    </row>
    <row r="676" spans="1:7">
      <c r="A676" s="819">
        <v>677</v>
      </c>
      <c r="B676" s="819" t="s">
        <v>101</v>
      </c>
      <c r="C676" s="954" t="s">
        <v>1384</v>
      </c>
      <c r="D676" s="819" t="s">
        <v>1042</v>
      </c>
      <c r="E676" s="819" t="s">
        <v>2466</v>
      </c>
      <c r="F676" s="819" t="s">
        <v>4336</v>
      </c>
      <c r="G676" s="956">
        <v>40919</v>
      </c>
    </row>
    <row r="677" spans="1:7">
      <c r="A677" s="819">
        <v>678</v>
      </c>
      <c r="B677" s="819" t="s">
        <v>95</v>
      </c>
      <c r="C677" s="954" t="s">
        <v>2579</v>
      </c>
      <c r="D677" s="819" t="s">
        <v>3657</v>
      </c>
      <c r="E677" s="819" t="s">
        <v>2466</v>
      </c>
      <c r="F677" s="819" t="s">
        <v>4336</v>
      </c>
      <c r="G677" s="956">
        <v>40931</v>
      </c>
    </row>
    <row r="678" spans="1:7">
      <c r="A678" s="819">
        <v>679</v>
      </c>
      <c r="B678" s="819" t="s">
        <v>8</v>
      </c>
      <c r="C678" s="954" t="s">
        <v>2580</v>
      </c>
      <c r="D678" s="819" t="s">
        <v>3004</v>
      </c>
      <c r="E678" s="819" t="s">
        <v>2466</v>
      </c>
      <c r="F678" s="819" t="s">
        <v>5507</v>
      </c>
      <c r="G678" s="956">
        <v>40935</v>
      </c>
    </row>
    <row r="679" spans="1:7">
      <c r="A679" s="819">
        <v>680</v>
      </c>
      <c r="B679" s="819" t="s">
        <v>101</v>
      </c>
      <c r="C679" s="954" t="s">
        <v>310</v>
      </c>
      <c r="D679" s="819" t="s">
        <v>2480</v>
      </c>
      <c r="E679" s="819" t="s">
        <v>2466</v>
      </c>
      <c r="F679" s="819" t="s">
        <v>5508</v>
      </c>
      <c r="G679" s="956">
        <v>40935</v>
      </c>
    </row>
    <row r="680" spans="1:7">
      <c r="A680" s="819">
        <v>681</v>
      </c>
      <c r="B680" s="819" t="s">
        <v>124</v>
      </c>
      <c r="C680" s="954" t="s">
        <v>4688</v>
      </c>
      <c r="D680" s="819" t="s">
        <v>1868</v>
      </c>
      <c r="E680" s="819" t="s">
        <v>1371</v>
      </c>
      <c r="F680" s="819" t="s">
        <v>5508</v>
      </c>
      <c r="G680" s="956">
        <v>40935</v>
      </c>
    </row>
    <row r="681" spans="1:7">
      <c r="A681" s="819">
        <v>682</v>
      </c>
      <c r="B681" s="819" t="s">
        <v>124</v>
      </c>
      <c r="C681" s="954" t="s">
        <v>2526</v>
      </c>
      <c r="D681" s="819" t="s">
        <v>2527</v>
      </c>
      <c r="E681" s="819" t="s">
        <v>1371</v>
      </c>
      <c r="F681" s="819" t="s">
        <v>5509</v>
      </c>
      <c r="G681" s="956">
        <v>40935</v>
      </c>
    </row>
    <row r="682" spans="1:7">
      <c r="A682" s="819">
        <v>683</v>
      </c>
      <c r="B682" s="819" t="s">
        <v>10</v>
      </c>
      <c r="C682" s="954" t="s">
        <v>680</v>
      </c>
      <c r="D682" s="819" t="s">
        <v>1017</v>
      </c>
      <c r="E682" s="819" t="s">
        <v>1371</v>
      </c>
      <c r="F682" s="819" t="s">
        <v>4336</v>
      </c>
      <c r="G682" s="956">
        <v>40935</v>
      </c>
    </row>
    <row r="683" spans="1:7">
      <c r="A683" s="819">
        <v>684</v>
      </c>
      <c r="B683" s="819" t="s">
        <v>124</v>
      </c>
      <c r="C683" s="954" t="s">
        <v>1389</v>
      </c>
      <c r="D683" s="819" t="s">
        <v>1390</v>
      </c>
      <c r="E683" s="819" t="s">
        <v>2466</v>
      </c>
      <c r="F683" s="819" t="s">
        <v>5510</v>
      </c>
      <c r="G683" s="956">
        <v>40935</v>
      </c>
    </row>
    <row r="684" spans="1:7">
      <c r="A684" s="819">
        <v>685</v>
      </c>
      <c r="B684" s="819" t="s">
        <v>101</v>
      </c>
      <c r="C684" s="954" t="s">
        <v>102</v>
      </c>
      <c r="D684" s="819" t="s">
        <v>1372</v>
      </c>
      <c r="E684" s="819" t="s">
        <v>1851</v>
      </c>
      <c r="F684" s="819" t="s">
        <v>4336</v>
      </c>
      <c r="G684" s="956">
        <v>40935</v>
      </c>
    </row>
    <row r="685" spans="1:7">
      <c r="A685" s="819">
        <v>686</v>
      </c>
      <c r="B685" s="819" t="s">
        <v>8</v>
      </c>
      <c r="C685" s="954" t="s">
        <v>2484</v>
      </c>
      <c r="D685" s="819" t="s">
        <v>2702</v>
      </c>
      <c r="E685" s="819" t="s">
        <v>1371</v>
      </c>
      <c r="F685" s="819" t="s">
        <v>4336</v>
      </c>
      <c r="G685" s="956">
        <v>40935</v>
      </c>
    </row>
    <row r="686" spans="1:7">
      <c r="A686" s="819">
        <v>687</v>
      </c>
      <c r="B686" s="819" t="s">
        <v>101</v>
      </c>
      <c r="C686" s="954" t="s">
        <v>2449</v>
      </c>
      <c r="D686" s="819" t="s">
        <v>2703</v>
      </c>
      <c r="E686" s="819" t="s">
        <v>1371</v>
      </c>
      <c r="F686" s="819" t="s">
        <v>2466</v>
      </c>
      <c r="G686" s="956">
        <v>40935</v>
      </c>
    </row>
    <row r="687" spans="1:7">
      <c r="A687" s="819">
        <v>688</v>
      </c>
      <c r="B687" s="819" t="s">
        <v>161</v>
      </c>
      <c r="C687" s="954" t="s">
        <v>2704</v>
      </c>
      <c r="D687" s="819" t="s">
        <v>2705</v>
      </c>
      <c r="E687" s="819" t="s">
        <v>1371</v>
      </c>
      <c r="F687" s="819" t="s">
        <v>4334</v>
      </c>
      <c r="G687" s="956">
        <v>40960</v>
      </c>
    </row>
    <row r="688" spans="1:7">
      <c r="A688" s="819">
        <v>689</v>
      </c>
      <c r="B688" s="819" t="s">
        <v>1375</v>
      </c>
      <c r="C688" s="954" t="s">
        <v>1376</v>
      </c>
      <c r="D688" s="819" t="s">
        <v>5431</v>
      </c>
      <c r="E688" s="819" t="s">
        <v>1371</v>
      </c>
      <c r="F688" s="819" t="s">
        <v>4333</v>
      </c>
      <c r="G688" s="956">
        <v>40940</v>
      </c>
    </row>
    <row r="689" spans="1:7">
      <c r="A689" s="819">
        <v>690</v>
      </c>
      <c r="B689" s="819" t="s">
        <v>1743</v>
      </c>
      <c r="C689" s="954" t="s">
        <v>2708</v>
      </c>
      <c r="D689" s="819" t="s">
        <v>2958</v>
      </c>
      <c r="E689" s="819" t="s">
        <v>2466</v>
      </c>
      <c r="F689" s="819" t="s">
        <v>2466</v>
      </c>
      <c r="G689" s="956">
        <v>40974</v>
      </c>
    </row>
    <row r="690" spans="1:7">
      <c r="A690" s="819">
        <v>691</v>
      </c>
      <c r="B690" s="819" t="s">
        <v>101</v>
      </c>
      <c r="C690" s="954" t="s">
        <v>2709</v>
      </c>
      <c r="D690" s="819" t="s">
        <v>2480</v>
      </c>
      <c r="E690" s="819" t="s">
        <v>2466</v>
      </c>
      <c r="F690" s="819" t="s">
        <v>2466</v>
      </c>
      <c r="G690" s="956">
        <v>40935</v>
      </c>
    </row>
    <row r="691" spans="1:7">
      <c r="A691" s="819">
        <v>692</v>
      </c>
      <c r="B691" s="819" t="s">
        <v>95</v>
      </c>
      <c r="C691" s="954" t="s">
        <v>2452</v>
      </c>
      <c r="D691" s="819" t="s">
        <v>5432</v>
      </c>
      <c r="E691" s="819" t="s">
        <v>1371</v>
      </c>
      <c r="F691" s="819" t="s">
        <v>3214</v>
      </c>
      <c r="G691" s="956">
        <v>40973</v>
      </c>
    </row>
    <row r="692" spans="1:7">
      <c r="A692" s="819">
        <v>693</v>
      </c>
      <c r="B692" s="819" t="s">
        <v>6548</v>
      </c>
      <c r="C692" s="954" t="s">
        <v>1917</v>
      </c>
      <c r="D692" s="819" t="s">
        <v>1126</v>
      </c>
      <c r="E692" s="819" t="s">
        <v>1928</v>
      </c>
      <c r="F692" s="819" t="s">
        <v>3704</v>
      </c>
      <c r="G692" s="956">
        <v>40969</v>
      </c>
    </row>
    <row r="693" spans="1:7">
      <c r="A693" s="819">
        <v>694</v>
      </c>
      <c r="B693" s="819" t="s">
        <v>6</v>
      </c>
      <c r="C693" s="954" t="s">
        <v>2433</v>
      </c>
      <c r="D693" s="819" t="s">
        <v>2434</v>
      </c>
      <c r="E693" s="819" t="s">
        <v>1394</v>
      </c>
      <c r="F693" s="819" t="s">
        <v>3158</v>
      </c>
      <c r="G693" s="956">
        <v>40953</v>
      </c>
    </row>
    <row r="694" spans="1:7">
      <c r="A694" s="819">
        <v>695</v>
      </c>
      <c r="B694" s="819" t="s">
        <v>30</v>
      </c>
      <c r="C694" s="954" t="s">
        <v>1092</v>
      </c>
      <c r="D694" s="819" t="s">
        <v>1732</v>
      </c>
      <c r="E694" s="819" t="s">
        <v>1851</v>
      </c>
      <c r="F694" s="819" t="s">
        <v>3702</v>
      </c>
      <c r="G694" s="956">
        <v>40968</v>
      </c>
    </row>
    <row r="695" spans="1:7">
      <c r="A695" s="819">
        <v>696</v>
      </c>
      <c r="B695" s="819" t="s">
        <v>226</v>
      </c>
      <c r="C695" s="954" t="s">
        <v>2009</v>
      </c>
      <c r="D695" s="819" t="s">
        <v>1328</v>
      </c>
      <c r="E695" s="819" t="s">
        <v>1928</v>
      </c>
      <c r="F695" s="819" t="s">
        <v>1371</v>
      </c>
      <c r="G695" s="956">
        <v>40967</v>
      </c>
    </row>
    <row r="696" spans="1:7">
      <c r="A696" s="819">
        <v>697</v>
      </c>
      <c r="B696" s="819" t="s">
        <v>196</v>
      </c>
      <c r="C696" s="954" t="s">
        <v>1152</v>
      </c>
      <c r="D696" s="819" t="s">
        <v>6566</v>
      </c>
      <c r="E696" s="819" t="s">
        <v>2714</v>
      </c>
      <c r="F696" s="819" t="s">
        <v>1851</v>
      </c>
      <c r="G696" s="956">
        <v>40970</v>
      </c>
    </row>
    <row r="697" spans="1:7">
      <c r="A697" s="819">
        <v>698</v>
      </c>
      <c r="B697" s="819" t="s">
        <v>11</v>
      </c>
      <c r="C697" s="954" t="s">
        <v>2718</v>
      </c>
      <c r="D697" s="819" t="s">
        <v>5433</v>
      </c>
      <c r="E697" s="819" t="s">
        <v>1394</v>
      </c>
      <c r="F697" s="819" t="s">
        <v>1394</v>
      </c>
      <c r="G697" s="958">
        <v>40787</v>
      </c>
    </row>
    <row r="698" spans="1:7">
      <c r="A698" s="819">
        <v>699</v>
      </c>
      <c r="B698" s="819" t="s">
        <v>101</v>
      </c>
      <c r="C698" s="954" t="s">
        <v>102</v>
      </c>
      <c r="D698" s="819" t="s">
        <v>1372</v>
      </c>
      <c r="E698" s="819" t="s">
        <v>2466</v>
      </c>
      <c r="F698" s="819" t="s">
        <v>1928</v>
      </c>
      <c r="G698" s="956">
        <v>40941</v>
      </c>
    </row>
    <row r="699" spans="1:7">
      <c r="A699" s="819">
        <v>700</v>
      </c>
      <c r="B699" s="819" t="s">
        <v>30</v>
      </c>
      <c r="C699" s="954" t="s">
        <v>2507</v>
      </c>
      <c r="D699" s="819" t="s">
        <v>1732</v>
      </c>
      <c r="E699" s="819" t="s">
        <v>1928</v>
      </c>
      <c r="F699" s="819" t="s">
        <v>5269</v>
      </c>
      <c r="G699" s="956">
        <v>40941</v>
      </c>
    </row>
    <row r="700" spans="1:7">
      <c r="A700" s="819">
        <v>701</v>
      </c>
      <c r="B700" s="819" t="s">
        <v>95</v>
      </c>
      <c r="C700" s="954" t="s">
        <v>2452</v>
      </c>
      <c r="D700" s="819" t="s">
        <v>2453</v>
      </c>
      <c r="E700" s="819" t="s">
        <v>2466</v>
      </c>
      <c r="F700" s="819" t="s">
        <v>4333</v>
      </c>
      <c r="G700" s="956">
        <v>40974</v>
      </c>
    </row>
    <row r="701" spans="1:7">
      <c r="A701" s="819">
        <v>702</v>
      </c>
      <c r="B701" s="819" t="s">
        <v>6548</v>
      </c>
      <c r="C701" s="954" t="s">
        <v>812</v>
      </c>
      <c r="D701" s="819" t="s">
        <v>793</v>
      </c>
      <c r="E701" s="819" t="s">
        <v>404</v>
      </c>
      <c r="F701" s="819" t="s">
        <v>5951</v>
      </c>
      <c r="G701" s="956">
        <v>40949</v>
      </c>
    </row>
    <row r="702" spans="1:7">
      <c r="A702" s="819">
        <v>703</v>
      </c>
      <c r="B702" s="819" t="s">
        <v>196</v>
      </c>
      <c r="C702" s="954" t="s">
        <v>1152</v>
      </c>
      <c r="D702" s="819" t="s">
        <v>6566</v>
      </c>
      <c r="E702" s="819" t="s">
        <v>404</v>
      </c>
      <c r="F702" s="819" t="s">
        <v>404</v>
      </c>
      <c r="G702" s="956">
        <v>40942</v>
      </c>
    </row>
    <row r="703" spans="1:7">
      <c r="A703" s="819">
        <v>704</v>
      </c>
      <c r="B703" s="819" t="s">
        <v>143</v>
      </c>
      <c r="C703" s="954" t="s">
        <v>2966</v>
      </c>
      <c r="D703" s="819" t="s">
        <v>3775</v>
      </c>
      <c r="E703" s="819" t="s">
        <v>1394</v>
      </c>
      <c r="F703" s="819" t="s">
        <v>1394</v>
      </c>
      <c r="G703" s="956">
        <v>40970</v>
      </c>
    </row>
    <row r="704" spans="1:7">
      <c r="A704" s="819">
        <v>705</v>
      </c>
      <c r="B704" s="819" t="s">
        <v>143</v>
      </c>
      <c r="C704" s="954" t="s">
        <v>3037</v>
      </c>
      <c r="D704" s="819" t="s">
        <v>3038</v>
      </c>
      <c r="E704" s="819" t="s">
        <v>1394</v>
      </c>
      <c r="F704" s="819" t="s">
        <v>1394</v>
      </c>
      <c r="G704" s="956">
        <v>40970</v>
      </c>
    </row>
    <row r="705" spans="1:7">
      <c r="A705" s="819">
        <v>706</v>
      </c>
      <c r="B705" s="819" t="s">
        <v>173</v>
      </c>
      <c r="C705" s="954" t="s">
        <v>2599</v>
      </c>
      <c r="D705" s="962" t="s">
        <v>5434</v>
      </c>
      <c r="E705" s="819" t="s">
        <v>1397</v>
      </c>
      <c r="F705" s="819" t="s">
        <v>5502</v>
      </c>
      <c r="G705" s="956">
        <v>40941</v>
      </c>
    </row>
    <row r="706" spans="1:7">
      <c r="A706" s="819">
        <v>707</v>
      </c>
      <c r="B706" s="819" t="s">
        <v>10</v>
      </c>
      <c r="C706" s="954" t="s">
        <v>1392</v>
      </c>
      <c r="D706" s="819" t="s">
        <v>5419</v>
      </c>
      <c r="E706" s="819" t="s">
        <v>1371</v>
      </c>
      <c r="F706" s="819" t="s">
        <v>5500</v>
      </c>
      <c r="G706" s="956">
        <v>40906</v>
      </c>
    </row>
    <row r="707" spans="1:7">
      <c r="A707" s="819">
        <v>708</v>
      </c>
      <c r="B707" s="819" t="s">
        <v>95</v>
      </c>
      <c r="C707" s="954" t="s">
        <v>2248</v>
      </c>
      <c r="D707" s="819" t="s">
        <v>2726</v>
      </c>
      <c r="E707" s="819" t="s">
        <v>1371</v>
      </c>
      <c r="F707" s="819" t="s">
        <v>2479</v>
      </c>
      <c r="G707" s="956">
        <v>40879</v>
      </c>
    </row>
    <row r="708" spans="1:7">
      <c r="A708" s="819">
        <v>709</v>
      </c>
      <c r="B708" s="819" t="s">
        <v>106</v>
      </c>
      <c r="C708" s="954" t="s">
        <v>2728</v>
      </c>
      <c r="D708" s="819" t="s">
        <v>2729</v>
      </c>
      <c r="E708" s="819" t="s">
        <v>1371</v>
      </c>
      <c r="F708" s="819" t="s">
        <v>2479</v>
      </c>
      <c r="G708" s="956">
        <v>40878</v>
      </c>
    </row>
    <row r="709" spans="1:7">
      <c r="A709" s="819">
        <v>710</v>
      </c>
      <c r="B709" s="819" t="s">
        <v>97</v>
      </c>
      <c r="C709" s="954" t="s">
        <v>1749</v>
      </c>
      <c r="D709" s="819" t="s">
        <v>2730</v>
      </c>
      <c r="E709" s="819" t="s">
        <v>1371</v>
      </c>
      <c r="F709" s="819" t="s">
        <v>3214</v>
      </c>
      <c r="G709" s="956">
        <v>40906</v>
      </c>
    </row>
    <row r="710" spans="1:7">
      <c r="A710" s="819">
        <v>711</v>
      </c>
      <c r="B710" s="819" t="s">
        <v>2522</v>
      </c>
      <c r="C710" s="954" t="s">
        <v>1750</v>
      </c>
      <c r="D710" s="819" t="s">
        <v>2731</v>
      </c>
      <c r="E710" s="819" t="s">
        <v>1371</v>
      </c>
      <c r="F710" s="819" t="s">
        <v>3214</v>
      </c>
      <c r="G710" s="956">
        <v>40906</v>
      </c>
    </row>
    <row r="711" spans="1:7">
      <c r="A711" s="819">
        <v>712</v>
      </c>
      <c r="B711" s="819" t="s">
        <v>10</v>
      </c>
      <c r="C711" s="954" t="s">
        <v>2548</v>
      </c>
      <c r="D711" s="819" t="s">
        <v>1098</v>
      </c>
      <c r="E711" s="819" t="s">
        <v>1371</v>
      </c>
      <c r="F711" s="819" t="s">
        <v>3214</v>
      </c>
      <c r="G711" s="956">
        <v>40906</v>
      </c>
    </row>
    <row r="712" spans="1:7">
      <c r="A712" s="819">
        <v>713</v>
      </c>
      <c r="B712" s="819" t="s">
        <v>95</v>
      </c>
      <c r="C712" s="954" t="s">
        <v>2732</v>
      </c>
      <c r="D712" s="819" t="s">
        <v>6567</v>
      </c>
      <c r="E712" s="819" t="s">
        <v>1371</v>
      </c>
      <c r="F712" s="819" t="s">
        <v>3214</v>
      </c>
      <c r="G712" s="956">
        <v>40906</v>
      </c>
    </row>
    <row r="713" spans="1:7">
      <c r="A713" s="819">
        <v>714</v>
      </c>
      <c r="B713" s="819" t="s">
        <v>171</v>
      </c>
      <c r="C713" s="954" t="s">
        <v>2734</v>
      </c>
      <c r="D713" s="819" t="s">
        <v>1042</v>
      </c>
      <c r="E713" s="819" t="s">
        <v>1928</v>
      </c>
      <c r="F713" s="819" t="s">
        <v>1924</v>
      </c>
      <c r="G713" s="956">
        <v>40981</v>
      </c>
    </row>
    <row r="714" spans="1:7">
      <c r="A714" s="819">
        <v>715</v>
      </c>
      <c r="B714" s="819" t="s">
        <v>128</v>
      </c>
      <c r="C714" s="954" t="s">
        <v>2646</v>
      </c>
      <c r="D714" s="819" t="s">
        <v>786</v>
      </c>
      <c r="E714" s="819" t="s">
        <v>1979</v>
      </c>
      <c r="F714" s="819" t="s">
        <v>1924</v>
      </c>
      <c r="G714" s="956">
        <v>40981</v>
      </c>
    </row>
    <row r="715" spans="1:7">
      <c r="A715" s="819">
        <v>716</v>
      </c>
      <c r="B715" s="819" t="s">
        <v>171</v>
      </c>
      <c r="C715" s="954" t="s">
        <v>783</v>
      </c>
      <c r="D715" s="819" t="s">
        <v>784</v>
      </c>
      <c r="E715" s="819" t="s">
        <v>1928</v>
      </c>
      <c r="F715" s="819" t="s">
        <v>1924</v>
      </c>
      <c r="G715" s="956">
        <v>40981</v>
      </c>
    </row>
    <row r="716" spans="1:7">
      <c r="A716" s="819">
        <v>717</v>
      </c>
      <c r="B716" s="819" t="s">
        <v>10</v>
      </c>
      <c r="C716" s="954" t="s">
        <v>1392</v>
      </c>
      <c r="D716" s="819" t="s">
        <v>5419</v>
      </c>
      <c r="E716" s="819" t="s">
        <v>1371</v>
      </c>
      <c r="F716" s="819" t="s">
        <v>3214</v>
      </c>
      <c r="G716" s="956">
        <v>40906</v>
      </c>
    </row>
    <row r="717" spans="1:7">
      <c r="A717" s="819">
        <v>718</v>
      </c>
      <c r="B717" s="819" t="s">
        <v>28</v>
      </c>
      <c r="C717" s="954" t="s">
        <v>352</v>
      </c>
      <c r="D717" s="819" t="s">
        <v>1899</v>
      </c>
      <c r="E717" s="819" t="s">
        <v>1394</v>
      </c>
      <c r="F717" s="819" t="s">
        <v>1394</v>
      </c>
      <c r="G717" s="956">
        <v>40970</v>
      </c>
    </row>
    <row r="718" spans="1:7">
      <c r="A718" s="819">
        <v>719</v>
      </c>
      <c r="B718" s="819" t="s">
        <v>2736</v>
      </c>
      <c r="C718" s="954" t="s">
        <v>2737</v>
      </c>
      <c r="D718" s="819" t="s">
        <v>3822</v>
      </c>
      <c r="E718" s="819" t="s">
        <v>6568</v>
      </c>
      <c r="F718" s="819" t="s">
        <v>1928</v>
      </c>
      <c r="G718" s="956">
        <v>40935</v>
      </c>
    </row>
    <row r="719" spans="1:7">
      <c r="A719" s="819">
        <v>720</v>
      </c>
      <c r="B719" s="819" t="s">
        <v>1747</v>
      </c>
      <c r="C719" s="954" t="s">
        <v>5435</v>
      </c>
      <c r="D719" s="819" t="s">
        <v>5436</v>
      </c>
      <c r="E719" s="819" t="s">
        <v>1371</v>
      </c>
      <c r="F719" s="819" t="s">
        <v>3214</v>
      </c>
      <c r="G719" s="956">
        <v>40905</v>
      </c>
    </row>
    <row r="720" spans="1:7">
      <c r="A720" s="819">
        <v>721</v>
      </c>
      <c r="B720" s="819" t="s">
        <v>1747</v>
      </c>
      <c r="C720" s="954" t="s">
        <v>5435</v>
      </c>
      <c r="D720" s="819" t="s">
        <v>5436</v>
      </c>
      <c r="E720" s="819" t="s">
        <v>1371</v>
      </c>
      <c r="F720" s="819" t="s">
        <v>3207</v>
      </c>
      <c r="G720" s="956">
        <v>40914</v>
      </c>
    </row>
    <row r="721" spans="1:7">
      <c r="A721" s="819">
        <v>722</v>
      </c>
      <c r="B721" s="819" t="s">
        <v>158</v>
      </c>
      <c r="C721" s="954" t="s">
        <v>2740</v>
      </c>
      <c r="D721" s="819" t="s">
        <v>5437</v>
      </c>
      <c r="E721" s="819" t="s">
        <v>1851</v>
      </c>
      <c r="F721" s="819" t="s">
        <v>4329</v>
      </c>
      <c r="G721" s="956">
        <v>40980</v>
      </c>
    </row>
    <row r="722" spans="1:7">
      <c r="A722" s="819">
        <v>723</v>
      </c>
      <c r="B722" s="819" t="s">
        <v>6548</v>
      </c>
      <c r="C722" s="954" t="s">
        <v>1917</v>
      </c>
      <c r="D722" s="819" t="s">
        <v>1126</v>
      </c>
      <c r="E722" s="819" t="s">
        <v>1394</v>
      </c>
      <c r="F722" s="819" t="s">
        <v>1394</v>
      </c>
      <c r="G722" s="956">
        <v>40820</v>
      </c>
    </row>
    <row r="723" spans="1:7">
      <c r="A723" s="819">
        <v>724</v>
      </c>
      <c r="B723" s="819" t="s">
        <v>813</v>
      </c>
      <c r="C723" s="954" t="s">
        <v>2743</v>
      </c>
      <c r="D723" s="819" t="s">
        <v>2744</v>
      </c>
      <c r="E723" s="819" t="s">
        <v>1397</v>
      </c>
      <c r="F723" s="819" t="s">
        <v>5511</v>
      </c>
      <c r="G723" s="956">
        <v>40923</v>
      </c>
    </row>
    <row r="724" spans="1:7">
      <c r="A724" s="819">
        <v>725</v>
      </c>
      <c r="B724" s="819" t="s">
        <v>10</v>
      </c>
      <c r="C724" s="954" t="s">
        <v>2757</v>
      </c>
      <c r="D724" s="819" t="s">
        <v>1042</v>
      </c>
      <c r="E724" s="819" t="s">
        <v>1371</v>
      </c>
      <c r="F724" s="819" t="s">
        <v>5512</v>
      </c>
      <c r="G724" s="956">
        <v>40987</v>
      </c>
    </row>
    <row r="725" spans="1:7">
      <c r="A725" s="819">
        <v>726</v>
      </c>
      <c r="B725" s="819" t="s">
        <v>171</v>
      </c>
      <c r="C725" s="954" t="s">
        <v>2759</v>
      </c>
      <c r="D725" s="819" t="s">
        <v>1430</v>
      </c>
      <c r="E725" s="819" t="s">
        <v>1928</v>
      </c>
      <c r="F725" s="819" t="s">
        <v>1924</v>
      </c>
      <c r="G725" s="956">
        <v>40987</v>
      </c>
    </row>
    <row r="726" spans="1:7">
      <c r="A726" s="819">
        <v>727</v>
      </c>
      <c r="B726" s="819" t="s">
        <v>171</v>
      </c>
      <c r="C726" s="954" t="s">
        <v>2746</v>
      </c>
      <c r="D726" s="819" t="s">
        <v>1042</v>
      </c>
      <c r="E726" s="819" t="s">
        <v>1851</v>
      </c>
      <c r="F726" s="819" t="s">
        <v>5513</v>
      </c>
      <c r="G726" s="956">
        <v>40987</v>
      </c>
    </row>
    <row r="727" spans="1:7">
      <c r="A727" s="819">
        <v>728</v>
      </c>
      <c r="B727" s="819" t="s">
        <v>106</v>
      </c>
      <c r="C727" s="954" t="s">
        <v>2761</v>
      </c>
      <c r="D727" s="819" t="s">
        <v>5438</v>
      </c>
      <c r="E727" s="819" t="s">
        <v>1371</v>
      </c>
      <c r="F727" s="819" t="s">
        <v>3214</v>
      </c>
      <c r="G727" s="956">
        <v>40981</v>
      </c>
    </row>
    <row r="728" spans="1:7">
      <c r="A728" s="819">
        <v>729</v>
      </c>
      <c r="B728" s="819" t="s">
        <v>106</v>
      </c>
      <c r="C728" s="954" t="s">
        <v>3026</v>
      </c>
      <c r="D728" s="819" t="s">
        <v>3027</v>
      </c>
      <c r="E728" s="819" t="s">
        <v>1371</v>
      </c>
      <c r="F728" s="819" t="s">
        <v>1371</v>
      </c>
      <c r="G728" s="956">
        <v>40981</v>
      </c>
    </row>
    <row r="729" spans="1:7">
      <c r="A729" s="819">
        <v>730</v>
      </c>
      <c r="B729" s="819" t="s">
        <v>143</v>
      </c>
      <c r="C729" s="954" t="s">
        <v>2763</v>
      </c>
      <c r="D729" s="819" t="s">
        <v>2974</v>
      </c>
      <c r="E729" s="819" t="s">
        <v>1394</v>
      </c>
      <c r="F729" s="819" t="s">
        <v>2466</v>
      </c>
      <c r="G729" s="956">
        <v>40981</v>
      </c>
    </row>
    <row r="730" spans="1:7">
      <c r="A730" s="819">
        <v>731</v>
      </c>
      <c r="B730" s="819" t="s">
        <v>2764</v>
      </c>
      <c r="C730" s="954" t="s">
        <v>2765</v>
      </c>
      <c r="D730" s="819" t="s">
        <v>1379</v>
      </c>
      <c r="E730" s="819" t="s">
        <v>1851</v>
      </c>
      <c r="F730" s="819" t="s">
        <v>3710</v>
      </c>
      <c r="G730" s="956">
        <v>40981</v>
      </c>
    </row>
    <row r="731" spans="1:7">
      <c r="A731" s="819">
        <v>732</v>
      </c>
      <c r="B731" s="819" t="s">
        <v>20</v>
      </c>
      <c r="C731" s="954" t="s">
        <v>2766</v>
      </c>
      <c r="D731" s="819" t="s">
        <v>2767</v>
      </c>
      <c r="E731" s="819" t="s">
        <v>1851</v>
      </c>
      <c r="F731" s="819" t="s">
        <v>3702</v>
      </c>
      <c r="G731" s="956">
        <v>40982</v>
      </c>
    </row>
    <row r="732" spans="1:7">
      <c r="A732" s="819">
        <v>733</v>
      </c>
      <c r="B732" s="819" t="s">
        <v>143</v>
      </c>
      <c r="C732" s="954" t="s">
        <v>2769</v>
      </c>
      <c r="D732" s="962" t="s">
        <v>3041</v>
      </c>
      <c r="E732" s="819" t="s">
        <v>1394</v>
      </c>
      <c r="F732" s="819" t="s">
        <v>2466</v>
      </c>
      <c r="G732" s="956">
        <v>40983</v>
      </c>
    </row>
    <row r="733" spans="1:7">
      <c r="A733" s="819">
        <v>734</v>
      </c>
      <c r="B733" s="819" t="s">
        <v>8</v>
      </c>
      <c r="C733" s="954" t="s">
        <v>2580</v>
      </c>
      <c r="D733" s="961" t="s">
        <v>3004</v>
      </c>
      <c r="E733" s="819" t="s">
        <v>2466</v>
      </c>
      <c r="F733" s="819" t="s">
        <v>4336</v>
      </c>
      <c r="G733" s="956">
        <v>40984</v>
      </c>
    </row>
    <row r="734" spans="1:7">
      <c r="A734" s="819">
        <v>735</v>
      </c>
      <c r="B734" s="819" t="s">
        <v>30</v>
      </c>
      <c r="C734" s="954" t="s">
        <v>1092</v>
      </c>
      <c r="D734" s="819" t="s">
        <v>1732</v>
      </c>
      <c r="E734" s="819" t="s">
        <v>1851</v>
      </c>
      <c r="F734" s="819" t="s">
        <v>3702</v>
      </c>
      <c r="G734" s="956">
        <v>40984</v>
      </c>
    </row>
    <row r="735" spans="1:7">
      <c r="A735" s="819">
        <v>736</v>
      </c>
      <c r="B735" s="819" t="s">
        <v>106</v>
      </c>
      <c r="C735" s="954" t="s">
        <v>2728</v>
      </c>
      <c r="D735" s="961" t="s">
        <v>4600</v>
      </c>
      <c r="E735" s="819" t="s">
        <v>2466</v>
      </c>
      <c r="F735" s="819" t="s">
        <v>4333</v>
      </c>
      <c r="G735" s="956">
        <v>40980</v>
      </c>
    </row>
    <row r="736" spans="1:7">
      <c r="A736" s="819">
        <v>737</v>
      </c>
      <c r="B736" s="819" t="s">
        <v>143</v>
      </c>
      <c r="C736" s="954" t="s">
        <v>2771</v>
      </c>
      <c r="D736" s="819" t="s">
        <v>3137</v>
      </c>
      <c r="E736" s="819" t="s">
        <v>1394</v>
      </c>
      <c r="F736" s="819" t="s">
        <v>2466</v>
      </c>
      <c r="G736" s="956">
        <v>40980</v>
      </c>
    </row>
    <row r="737" spans="1:7">
      <c r="A737" s="819">
        <v>738</v>
      </c>
      <c r="B737" s="819" t="s">
        <v>2772</v>
      </c>
      <c r="C737" s="954" t="s">
        <v>2773</v>
      </c>
      <c r="D737" s="819" t="s">
        <v>5439</v>
      </c>
      <c r="E737" s="819" t="s">
        <v>2466</v>
      </c>
      <c r="F737" s="819" t="s">
        <v>4336</v>
      </c>
      <c r="G737" s="956">
        <v>40984</v>
      </c>
    </row>
    <row r="738" spans="1:7">
      <c r="A738" s="819">
        <v>739</v>
      </c>
      <c r="B738" s="819" t="s">
        <v>267</v>
      </c>
      <c r="C738" s="954" t="s">
        <v>2774</v>
      </c>
      <c r="D738" s="819" t="s">
        <v>2974</v>
      </c>
      <c r="E738" s="819" t="s">
        <v>1851</v>
      </c>
      <c r="F738" s="819" t="s">
        <v>5514</v>
      </c>
      <c r="G738" s="958">
        <v>40969</v>
      </c>
    </row>
    <row r="739" spans="1:7">
      <c r="A739" s="819">
        <v>740</v>
      </c>
      <c r="B739" s="819" t="s">
        <v>813</v>
      </c>
      <c r="C739" s="954" t="s">
        <v>814</v>
      </c>
      <c r="D739" s="819" t="s">
        <v>815</v>
      </c>
      <c r="E739" s="819" t="s">
        <v>1979</v>
      </c>
      <c r="F739" s="819" t="s">
        <v>2596</v>
      </c>
      <c r="G739" s="956">
        <v>40990</v>
      </c>
    </row>
    <row r="740" spans="1:7">
      <c r="A740" s="819">
        <v>741</v>
      </c>
      <c r="B740" s="819" t="s">
        <v>1040</v>
      </c>
      <c r="C740" s="954" t="s">
        <v>1041</v>
      </c>
      <c r="D740" s="819" t="s">
        <v>1042</v>
      </c>
      <c r="E740" s="819" t="s">
        <v>2466</v>
      </c>
      <c r="F740" s="819" t="s">
        <v>2466</v>
      </c>
      <c r="G740" s="956">
        <v>40990</v>
      </c>
    </row>
    <row r="741" spans="1:7">
      <c r="A741" s="819">
        <v>742</v>
      </c>
      <c r="B741" s="819" t="s">
        <v>143</v>
      </c>
      <c r="C741" s="954" t="s">
        <v>2776</v>
      </c>
      <c r="D741" s="819" t="s">
        <v>3162</v>
      </c>
      <c r="E741" s="819" t="s">
        <v>1394</v>
      </c>
      <c r="F741" s="819" t="s">
        <v>2466</v>
      </c>
      <c r="G741" s="956">
        <v>40989</v>
      </c>
    </row>
    <row r="742" spans="1:7">
      <c r="A742" s="819">
        <v>743</v>
      </c>
      <c r="B742" s="819" t="s">
        <v>143</v>
      </c>
      <c r="C742" s="954" t="s">
        <v>2777</v>
      </c>
      <c r="D742" s="819" t="s">
        <v>2978</v>
      </c>
      <c r="E742" s="819" t="s">
        <v>1394</v>
      </c>
      <c r="F742" s="819" t="s">
        <v>2466</v>
      </c>
      <c r="G742" s="956">
        <v>40989</v>
      </c>
    </row>
    <row r="743" spans="1:7">
      <c r="A743" s="819">
        <v>744</v>
      </c>
      <c r="B743" s="819" t="s">
        <v>143</v>
      </c>
      <c r="C743" s="954" t="s">
        <v>5440</v>
      </c>
      <c r="D743" s="819" t="s">
        <v>2978</v>
      </c>
      <c r="E743" s="819" t="s">
        <v>1394</v>
      </c>
      <c r="F743" s="819" t="s">
        <v>2466</v>
      </c>
      <c r="G743" s="956">
        <v>40989</v>
      </c>
    </row>
    <row r="744" spans="1:7">
      <c r="A744" s="819">
        <v>745</v>
      </c>
      <c r="B744" s="819" t="s">
        <v>11</v>
      </c>
      <c r="C744" s="954" t="s">
        <v>2091</v>
      </c>
      <c r="D744" s="819" t="s">
        <v>2092</v>
      </c>
      <c r="E744" s="819" t="s">
        <v>1928</v>
      </c>
      <c r="F744" s="819" t="s">
        <v>5515</v>
      </c>
      <c r="G744" s="956">
        <v>40989</v>
      </c>
    </row>
    <row r="745" spans="1:7">
      <c r="A745" s="819">
        <v>746</v>
      </c>
      <c r="B745" s="819" t="s">
        <v>11</v>
      </c>
      <c r="C745" s="954" t="s">
        <v>2089</v>
      </c>
      <c r="D745" s="819" t="s">
        <v>5441</v>
      </c>
      <c r="E745" s="819" t="s">
        <v>1928</v>
      </c>
      <c r="F745" s="819" t="s">
        <v>5516</v>
      </c>
      <c r="G745" s="956">
        <v>40989</v>
      </c>
    </row>
    <row r="746" spans="1:7">
      <c r="A746" s="819">
        <v>747</v>
      </c>
      <c r="B746" s="819" t="s">
        <v>11</v>
      </c>
      <c r="C746" s="954" t="s">
        <v>1109</v>
      </c>
      <c r="D746" s="819" t="s">
        <v>6558</v>
      </c>
      <c r="E746" s="819" t="s">
        <v>1928</v>
      </c>
      <c r="F746" s="819" t="s">
        <v>5516</v>
      </c>
      <c r="G746" s="956">
        <v>40989</v>
      </c>
    </row>
    <row r="747" spans="1:7">
      <c r="A747" s="819">
        <v>748</v>
      </c>
      <c r="B747" s="819" t="s">
        <v>2781</v>
      </c>
      <c r="C747" s="954" t="s">
        <v>2782</v>
      </c>
      <c r="D747" s="819" t="s">
        <v>1866</v>
      </c>
      <c r="E747" s="819" t="s">
        <v>1371</v>
      </c>
      <c r="F747" s="819" t="s">
        <v>5517</v>
      </c>
      <c r="G747" s="956">
        <v>40987</v>
      </c>
    </row>
    <row r="748" spans="1:7">
      <c r="A748" s="819">
        <v>749</v>
      </c>
      <c r="B748" s="819" t="s">
        <v>2781</v>
      </c>
      <c r="C748" s="954" t="s">
        <v>2784</v>
      </c>
      <c r="D748" s="819" t="s">
        <v>1432</v>
      </c>
      <c r="E748" s="819" t="s">
        <v>1371</v>
      </c>
      <c r="F748" s="819" t="s">
        <v>5517</v>
      </c>
      <c r="G748" s="956">
        <v>40987</v>
      </c>
    </row>
    <row r="749" spans="1:7">
      <c r="A749" s="819">
        <v>750</v>
      </c>
      <c r="B749" s="819" t="s">
        <v>143</v>
      </c>
      <c r="C749" s="954" t="s">
        <v>3037</v>
      </c>
      <c r="D749" s="819" t="s">
        <v>3038</v>
      </c>
      <c r="E749" s="819" t="s">
        <v>1394</v>
      </c>
      <c r="F749" s="819" t="s">
        <v>1928</v>
      </c>
      <c r="G749" s="956">
        <v>40987</v>
      </c>
    </row>
    <row r="750" spans="1:7">
      <c r="A750" s="819">
        <v>751</v>
      </c>
      <c r="B750" s="819" t="s">
        <v>143</v>
      </c>
      <c r="C750" s="954" t="s">
        <v>3695</v>
      </c>
      <c r="D750" s="819" t="s">
        <v>3696</v>
      </c>
      <c r="E750" s="819" t="s">
        <v>1394</v>
      </c>
      <c r="F750" s="819" t="s">
        <v>1928</v>
      </c>
      <c r="G750" s="956">
        <v>40987</v>
      </c>
    </row>
    <row r="751" spans="1:7">
      <c r="A751" s="819">
        <v>752</v>
      </c>
      <c r="B751" s="819" t="s">
        <v>1947</v>
      </c>
      <c r="C751" s="954" t="s">
        <v>2937</v>
      </c>
      <c r="D751" s="819" t="s">
        <v>5442</v>
      </c>
      <c r="E751" s="819" t="s">
        <v>1397</v>
      </c>
      <c r="F751" s="819" t="s">
        <v>1979</v>
      </c>
      <c r="G751" s="955" t="s">
        <v>2516</v>
      </c>
    </row>
    <row r="752" spans="1:7">
      <c r="A752" s="819">
        <v>753</v>
      </c>
      <c r="B752" s="819" t="s">
        <v>273</v>
      </c>
      <c r="C752" s="954" t="s">
        <v>215</v>
      </c>
      <c r="D752" s="819" t="s">
        <v>1742</v>
      </c>
      <c r="E752" s="819" t="s">
        <v>1928</v>
      </c>
      <c r="F752" s="819" t="s">
        <v>5491</v>
      </c>
      <c r="G752" s="956">
        <v>40961</v>
      </c>
    </row>
    <row r="753" spans="1:7">
      <c r="A753" s="819">
        <v>754</v>
      </c>
      <c r="B753" s="819" t="s">
        <v>137</v>
      </c>
      <c r="C753" s="954" t="s">
        <v>6569</v>
      </c>
      <c r="D753" s="819" t="s">
        <v>2501</v>
      </c>
      <c r="E753" s="819" t="s">
        <v>1928</v>
      </c>
      <c r="F753" s="819" t="s">
        <v>5491</v>
      </c>
      <c r="G753" s="956">
        <v>40955</v>
      </c>
    </row>
    <row r="754" spans="1:7">
      <c r="A754" s="819">
        <v>755</v>
      </c>
      <c r="B754" s="819" t="s">
        <v>10</v>
      </c>
      <c r="C754" s="954" t="s">
        <v>2902</v>
      </c>
      <c r="D754" s="819" t="s">
        <v>1042</v>
      </c>
      <c r="E754" s="819" t="s">
        <v>1371</v>
      </c>
      <c r="F754" s="819" t="s">
        <v>5952</v>
      </c>
      <c r="G754" s="956">
        <v>40911</v>
      </c>
    </row>
    <row r="755" spans="1:7">
      <c r="A755" s="819">
        <v>756</v>
      </c>
      <c r="B755" s="819" t="s">
        <v>10</v>
      </c>
      <c r="C755" s="954" t="s">
        <v>2903</v>
      </c>
      <c r="D755" s="819" t="s">
        <v>1098</v>
      </c>
      <c r="E755" s="819" t="s">
        <v>1371</v>
      </c>
      <c r="F755" s="819" t="s">
        <v>3207</v>
      </c>
      <c r="G755" s="956">
        <v>40943</v>
      </c>
    </row>
    <row r="756" spans="1:7">
      <c r="A756" s="819">
        <v>757</v>
      </c>
      <c r="B756" s="819" t="s">
        <v>147</v>
      </c>
      <c r="C756" s="954" t="s">
        <v>1754</v>
      </c>
      <c r="D756" s="819" t="s">
        <v>2905</v>
      </c>
      <c r="E756" s="819" t="s">
        <v>1371</v>
      </c>
      <c r="F756" s="819" t="s">
        <v>5950</v>
      </c>
      <c r="G756" s="956">
        <v>40911</v>
      </c>
    </row>
    <row r="757" spans="1:7">
      <c r="A757" s="819">
        <v>758</v>
      </c>
      <c r="B757" s="819" t="s">
        <v>10</v>
      </c>
      <c r="C757" s="954" t="s">
        <v>1392</v>
      </c>
      <c r="D757" s="819" t="s">
        <v>5419</v>
      </c>
      <c r="E757" s="819" t="s">
        <v>1371</v>
      </c>
      <c r="F757" s="819" t="s">
        <v>3207</v>
      </c>
      <c r="G757" s="956">
        <v>40912</v>
      </c>
    </row>
    <row r="758" spans="1:7">
      <c r="A758" s="819">
        <v>759</v>
      </c>
      <c r="B758" s="819" t="s">
        <v>95</v>
      </c>
      <c r="C758" s="954" t="s">
        <v>1340</v>
      </c>
      <c r="D758" s="819" t="s">
        <v>2907</v>
      </c>
      <c r="E758" s="819" t="s">
        <v>1371</v>
      </c>
      <c r="F758" s="819" t="s">
        <v>3214</v>
      </c>
      <c r="G758" s="956">
        <v>40904</v>
      </c>
    </row>
    <row r="759" spans="1:7">
      <c r="A759" s="819">
        <v>760</v>
      </c>
      <c r="B759" s="819" t="s">
        <v>2522</v>
      </c>
      <c r="C759" s="954" t="s">
        <v>1750</v>
      </c>
      <c r="D759" s="819" t="s">
        <v>2908</v>
      </c>
      <c r="E759" s="819" t="s">
        <v>1371</v>
      </c>
      <c r="F759" s="819" t="s">
        <v>5950</v>
      </c>
      <c r="G759" s="956">
        <v>40899</v>
      </c>
    </row>
    <row r="760" spans="1:7">
      <c r="A760" s="819">
        <v>761</v>
      </c>
      <c r="B760" s="819" t="s">
        <v>95</v>
      </c>
      <c r="C760" s="954" t="s">
        <v>2732</v>
      </c>
      <c r="D760" s="819" t="s">
        <v>2909</v>
      </c>
      <c r="E760" s="819" t="s">
        <v>1371</v>
      </c>
      <c r="F760" s="819" t="s">
        <v>5950</v>
      </c>
      <c r="G760" s="956">
        <v>40905</v>
      </c>
    </row>
    <row r="761" spans="1:7">
      <c r="A761" s="819">
        <v>762</v>
      </c>
      <c r="B761" s="819" t="s">
        <v>2910</v>
      </c>
      <c r="C761" s="954" t="s">
        <v>1526</v>
      </c>
      <c r="D761" s="819" t="s">
        <v>2911</v>
      </c>
      <c r="E761" s="819" t="s">
        <v>1928</v>
      </c>
      <c r="F761" s="819" t="s">
        <v>1928</v>
      </c>
      <c r="G761" s="958">
        <v>40940</v>
      </c>
    </row>
    <row r="762" spans="1:7">
      <c r="A762" s="819">
        <v>763</v>
      </c>
      <c r="B762" s="819" t="s">
        <v>20</v>
      </c>
      <c r="C762" s="954" t="s">
        <v>1992</v>
      </c>
      <c r="D762" s="819" t="s">
        <v>2913</v>
      </c>
      <c r="E762" s="819" t="s">
        <v>1928</v>
      </c>
      <c r="F762" s="819" t="s">
        <v>5269</v>
      </c>
      <c r="G762" s="956">
        <v>40925</v>
      </c>
    </row>
    <row r="763" spans="1:7">
      <c r="A763" s="819">
        <v>764</v>
      </c>
      <c r="B763" s="819" t="s">
        <v>20</v>
      </c>
      <c r="C763" s="954" t="s">
        <v>1547</v>
      </c>
      <c r="D763" s="819" t="s">
        <v>1548</v>
      </c>
      <c r="E763" s="819" t="s">
        <v>1928</v>
      </c>
      <c r="F763" s="819" t="s">
        <v>5269</v>
      </c>
      <c r="G763" s="956">
        <v>40928</v>
      </c>
    </row>
    <row r="764" spans="1:7">
      <c r="A764" s="819">
        <v>765</v>
      </c>
      <c r="B764" s="819" t="s">
        <v>2914</v>
      </c>
      <c r="C764" s="954" t="s">
        <v>2915</v>
      </c>
      <c r="D764" s="819" t="s">
        <v>2916</v>
      </c>
      <c r="E764" s="819" t="s">
        <v>1397</v>
      </c>
      <c r="F764" s="819" t="s">
        <v>1979</v>
      </c>
      <c r="G764" s="955" t="s">
        <v>2516</v>
      </c>
    </row>
    <row r="765" spans="1:7">
      <c r="A765" s="819">
        <v>766</v>
      </c>
      <c r="B765" s="819" t="s">
        <v>158</v>
      </c>
      <c r="C765" s="954" t="s">
        <v>1863</v>
      </c>
      <c r="D765" s="819" t="s">
        <v>786</v>
      </c>
      <c r="E765" s="819" t="s">
        <v>2917</v>
      </c>
      <c r="F765" s="819" t="s">
        <v>5518</v>
      </c>
      <c r="G765" s="956">
        <v>40990</v>
      </c>
    </row>
    <row r="766" spans="1:7">
      <c r="A766" s="819">
        <v>767</v>
      </c>
      <c r="B766" s="819" t="s">
        <v>238</v>
      </c>
      <c r="C766" s="954" t="s">
        <v>4796</v>
      </c>
      <c r="D766" s="819" t="s">
        <v>5443</v>
      </c>
      <c r="E766" s="819" t="s">
        <v>2442</v>
      </c>
      <c r="F766" s="819" t="s">
        <v>1851</v>
      </c>
      <c r="G766" s="956">
        <v>40940</v>
      </c>
    </row>
    <row r="767" spans="1:7">
      <c r="A767" s="819">
        <v>768</v>
      </c>
      <c r="B767" s="819" t="s">
        <v>24</v>
      </c>
      <c r="C767" s="954" t="s">
        <v>1988</v>
      </c>
      <c r="D767" s="819" t="s">
        <v>5444</v>
      </c>
      <c r="E767" s="819" t="s">
        <v>1928</v>
      </c>
      <c r="F767" s="819" t="s">
        <v>3200</v>
      </c>
      <c r="G767" s="955" t="s">
        <v>2516</v>
      </c>
    </row>
    <row r="768" spans="1:7">
      <c r="A768" s="819">
        <v>769</v>
      </c>
      <c r="B768" s="819" t="s">
        <v>153</v>
      </c>
      <c r="C768" s="954" t="s">
        <v>2919</v>
      </c>
      <c r="D768" s="819" t="s">
        <v>2504</v>
      </c>
      <c r="E768" s="819" t="s">
        <v>2917</v>
      </c>
      <c r="F768" s="819" t="s">
        <v>1979</v>
      </c>
      <c r="G768" s="955" t="s">
        <v>2516</v>
      </c>
    </row>
    <row r="769" spans="1:7">
      <c r="A769" s="819">
        <v>770</v>
      </c>
      <c r="B769" s="819" t="s">
        <v>158</v>
      </c>
      <c r="C769" s="954" t="s">
        <v>159</v>
      </c>
      <c r="D769" s="819" t="s">
        <v>2920</v>
      </c>
      <c r="E769" s="819" t="s">
        <v>2917</v>
      </c>
      <c r="F769" s="819" t="s">
        <v>1979</v>
      </c>
      <c r="G769" s="956">
        <v>40865</v>
      </c>
    </row>
    <row r="770" spans="1:7">
      <c r="A770" s="819">
        <v>771</v>
      </c>
      <c r="B770" s="819" t="s">
        <v>158</v>
      </c>
      <c r="C770" s="954" t="s">
        <v>1863</v>
      </c>
      <c r="D770" s="819" t="s">
        <v>786</v>
      </c>
      <c r="E770" s="819" t="s">
        <v>2917</v>
      </c>
      <c r="F770" s="819" t="s">
        <v>1851</v>
      </c>
      <c r="G770" s="956">
        <v>40940</v>
      </c>
    </row>
    <row r="771" spans="1:7">
      <c r="A771" s="819">
        <v>772</v>
      </c>
      <c r="B771" s="819" t="s">
        <v>95</v>
      </c>
      <c r="C771" s="954" t="s">
        <v>2217</v>
      </c>
      <c r="D771" s="819" t="s">
        <v>2549</v>
      </c>
      <c r="E771" s="819" t="s">
        <v>1371</v>
      </c>
      <c r="F771" s="819" t="s">
        <v>3214</v>
      </c>
      <c r="G771" s="955" t="s">
        <v>2516</v>
      </c>
    </row>
    <row r="772" spans="1:7">
      <c r="A772" s="819">
        <v>773</v>
      </c>
      <c r="B772" s="819" t="s">
        <v>137</v>
      </c>
      <c r="C772" s="954" t="s">
        <v>2588</v>
      </c>
      <c r="D772" s="819" t="s">
        <v>2589</v>
      </c>
      <c r="E772" s="819" t="s">
        <v>1928</v>
      </c>
      <c r="F772" s="819" t="s">
        <v>1928</v>
      </c>
      <c r="G772" s="956">
        <v>40949</v>
      </c>
    </row>
    <row r="773" spans="1:7">
      <c r="A773" s="819">
        <v>774</v>
      </c>
      <c r="B773" s="819" t="s">
        <v>401</v>
      </c>
      <c r="C773" s="954" t="s">
        <v>2221</v>
      </c>
      <c r="D773" s="819" t="s">
        <v>2921</v>
      </c>
      <c r="E773" s="819" t="s">
        <v>1371</v>
      </c>
      <c r="F773" s="819" t="s">
        <v>5950</v>
      </c>
      <c r="G773" s="956">
        <v>40899</v>
      </c>
    </row>
    <row r="774" spans="1:7">
      <c r="A774" s="819">
        <v>775</v>
      </c>
      <c r="B774" s="819" t="s">
        <v>1375</v>
      </c>
      <c r="C774" s="954" t="s">
        <v>2922</v>
      </c>
      <c r="D774" s="819" t="s">
        <v>2563</v>
      </c>
      <c r="E774" s="819" t="s">
        <v>1371</v>
      </c>
      <c r="F774" s="819" t="s">
        <v>3207</v>
      </c>
      <c r="G774" s="956">
        <v>40911</v>
      </c>
    </row>
    <row r="775" spans="1:7">
      <c r="A775" s="819">
        <v>776</v>
      </c>
      <c r="B775" s="819" t="s">
        <v>10</v>
      </c>
      <c r="C775" s="954" t="s">
        <v>2222</v>
      </c>
      <c r="D775" s="819" t="s">
        <v>2478</v>
      </c>
      <c r="E775" s="819" t="s">
        <v>1371</v>
      </c>
      <c r="F775" s="819" t="s">
        <v>3207</v>
      </c>
      <c r="G775" s="956">
        <v>40911</v>
      </c>
    </row>
    <row r="776" spans="1:7">
      <c r="A776" s="819">
        <v>777</v>
      </c>
      <c r="B776" s="819" t="s">
        <v>1375</v>
      </c>
      <c r="C776" s="954" t="s">
        <v>2923</v>
      </c>
      <c r="D776" s="819" t="s">
        <v>5444</v>
      </c>
      <c r="E776" s="819" t="s">
        <v>1371</v>
      </c>
      <c r="F776" s="819" t="s">
        <v>5519</v>
      </c>
      <c r="G776" s="956">
        <v>40994</v>
      </c>
    </row>
    <row r="777" spans="1:7">
      <c r="A777" s="819">
        <v>778</v>
      </c>
      <c r="B777" s="819" t="s">
        <v>171</v>
      </c>
      <c r="C777" s="954" t="s">
        <v>407</v>
      </c>
      <c r="D777" s="819" t="s">
        <v>2965</v>
      </c>
      <c r="E777" s="819" t="s">
        <v>1371</v>
      </c>
      <c r="F777" s="819" t="s">
        <v>1371</v>
      </c>
      <c r="G777" s="956">
        <v>40984</v>
      </c>
    </row>
    <row r="778" spans="1:7">
      <c r="A778" s="819">
        <v>779</v>
      </c>
      <c r="B778" s="819" t="s">
        <v>24</v>
      </c>
      <c r="C778" s="954" t="s">
        <v>1847</v>
      </c>
      <c r="D778" s="819" t="s">
        <v>5445</v>
      </c>
      <c r="E778" s="819" t="s">
        <v>2924</v>
      </c>
      <c r="F778" s="819" t="s">
        <v>2924</v>
      </c>
      <c r="G778" s="956">
        <v>40984</v>
      </c>
    </row>
    <row r="779" spans="1:7">
      <c r="A779" s="819">
        <v>780</v>
      </c>
      <c r="B779" s="819" t="s">
        <v>6548</v>
      </c>
      <c r="C779" s="954" t="s">
        <v>2064</v>
      </c>
      <c r="D779" s="819" t="s">
        <v>1098</v>
      </c>
      <c r="E779" s="819" t="s">
        <v>1928</v>
      </c>
      <c r="F779" s="819" t="s">
        <v>5491</v>
      </c>
      <c r="G779" s="958">
        <v>40940</v>
      </c>
    </row>
    <row r="780" spans="1:7">
      <c r="A780" s="819">
        <v>781</v>
      </c>
      <c r="B780" s="819" t="s">
        <v>143</v>
      </c>
      <c r="C780" s="954" t="s">
        <v>91</v>
      </c>
      <c r="D780" s="819" t="s">
        <v>2925</v>
      </c>
      <c r="E780" s="819" t="s">
        <v>1394</v>
      </c>
      <c r="F780" s="819" t="s">
        <v>3704</v>
      </c>
      <c r="G780" s="956">
        <v>40994</v>
      </c>
    </row>
    <row r="781" spans="1:7">
      <c r="A781" s="819">
        <v>782</v>
      </c>
      <c r="B781" s="819" t="s">
        <v>28</v>
      </c>
      <c r="C781" s="954" t="s">
        <v>2926</v>
      </c>
      <c r="D781" s="819" t="s">
        <v>2927</v>
      </c>
      <c r="E781" s="819" t="s">
        <v>1928</v>
      </c>
      <c r="F781" s="819" t="s">
        <v>1928</v>
      </c>
      <c r="G781" s="956">
        <v>40997</v>
      </c>
    </row>
    <row r="782" spans="1:7">
      <c r="A782" s="819">
        <v>783</v>
      </c>
      <c r="B782" s="819" t="s">
        <v>28</v>
      </c>
      <c r="C782" s="954" t="s">
        <v>820</v>
      </c>
      <c r="D782" s="819" t="s">
        <v>1535</v>
      </c>
      <c r="E782" s="819" t="s">
        <v>1397</v>
      </c>
      <c r="F782" s="819" t="s">
        <v>1979</v>
      </c>
      <c r="G782" s="955">
        <v>2011</v>
      </c>
    </row>
    <row r="783" spans="1:7">
      <c r="A783" s="819">
        <v>784</v>
      </c>
      <c r="B783" s="819" t="s">
        <v>28</v>
      </c>
      <c r="C783" s="954" t="s">
        <v>2820</v>
      </c>
      <c r="D783" s="819" t="s">
        <v>2928</v>
      </c>
      <c r="E783" s="819" t="s">
        <v>1928</v>
      </c>
      <c r="F783" s="819" t="s">
        <v>5268</v>
      </c>
      <c r="G783" s="955" t="s">
        <v>2516</v>
      </c>
    </row>
    <row r="784" spans="1:7">
      <c r="A784" s="819">
        <v>785</v>
      </c>
      <c r="B784" s="819" t="s">
        <v>95</v>
      </c>
      <c r="C784" s="954" t="s">
        <v>2524</v>
      </c>
      <c r="D784" s="819" t="s">
        <v>6565</v>
      </c>
      <c r="E784" s="819" t="s">
        <v>1371</v>
      </c>
      <c r="F784" s="819" t="s">
        <v>4337</v>
      </c>
      <c r="G784" s="956">
        <v>40994</v>
      </c>
    </row>
    <row r="785" spans="1:7">
      <c r="A785" s="819">
        <v>786</v>
      </c>
      <c r="B785" s="819" t="s">
        <v>147</v>
      </c>
      <c r="C785" s="954" t="s">
        <v>2930</v>
      </c>
      <c r="D785" s="819" t="s">
        <v>2931</v>
      </c>
      <c r="E785" s="819" t="s">
        <v>2932</v>
      </c>
      <c r="F785" s="819" t="s">
        <v>3214</v>
      </c>
      <c r="G785" s="956">
        <v>40994</v>
      </c>
    </row>
    <row r="786" spans="1:7">
      <c r="A786" s="819">
        <v>787</v>
      </c>
      <c r="B786" s="819" t="s">
        <v>106</v>
      </c>
      <c r="C786" s="954" t="s">
        <v>2933</v>
      </c>
      <c r="D786" s="819" t="s">
        <v>2934</v>
      </c>
      <c r="E786" s="819" t="s">
        <v>2932</v>
      </c>
      <c r="F786" s="819" t="s">
        <v>4337</v>
      </c>
      <c r="G786" s="956">
        <v>40994</v>
      </c>
    </row>
    <row r="787" spans="1:7">
      <c r="A787" s="819">
        <v>788</v>
      </c>
      <c r="B787" s="819" t="s">
        <v>763</v>
      </c>
      <c r="C787" s="954" t="s">
        <v>2935</v>
      </c>
      <c r="D787" s="819" t="s">
        <v>5446</v>
      </c>
      <c r="E787" s="819" t="s">
        <v>1928</v>
      </c>
      <c r="F787" s="819" t="s">
        <v>5491</v>
      </c>
      <c r="G787" s="956">
        <v>40976</v>
      </c>
    </row>
    <row r="788" spans="1:7">
      <c r="A788" s="819">
        <v>789</v>
      </c>
      <c r="B788" s="819" t="s">
        <v>6548</v>
      </c>
      <c r="C788" s="954" t="s">
        <v>2064</v>
      </c>
      <c r="D788" s="819" t="s">
        <v>1098</v>
      </c>
      <c r="E788" s="819" t="s">
        <v>1397</v>
      </c>
      <c r="F788" s="819" t="s">
        <v>1979</v>
      </c>
      <c r="G788" s="955" t="s">
        <v>2516</v>
      </c>
    </row>
    <row r="789" spans="1:7">
      <c r="A789" s="819">
        <v>790</v>
      </c>
      <c r="B789" s="819" t="s">
        <v>24</v>
      </c>
      <c r="C789" s="954" t="s">
        <v>2860</v>
      </c>
      <c r="D789" s="819" t="s">
        <v>1379</v>
      </c>
      <c r="E789" s="819" t="s">
        <v>1397</v>
      </c>
      <c r="F789" s="819" t="s">
        <v>1979</v>
      </c>
      <c r="G789" s="955" t="s">
        <v>2516</v>
      </c>
    </row>
    <row r="790" spans="1:7">
      <c r="A790" s="819">
        <v>791</v>
      </c>
      <c r="B790" s="819" t="s">
        <v>28</v>
      </c>
      <c r="C790" s="954" t="s">
        <v>1529</v>
      </c>
      <c r="D790" s="819" t="s">
        <v>1350</v>
      </c>
      <c r="E790" s="819" t="s">
        <v>1397</v>
      </c>
      <c r="F790" s="819" t="s">
        <v>1979</v>
      </c>
      <c r="G790" s="955" t="s">
        <v>2516</v>
      </c>
    </row>
    <row r="791" spans="1:7">
      <c r="A791" s="819">
        <v>792</v>
      </c>
      <c r="B791" s="819" t="s">
        <v>1947</v>
      </c>
      <c r="C791" s="954" t="s">
        <v>5044</v>
      </c>
      <c r="D791" s="819" t="s">
        <v>2021</v>
      </c>
      <c r="E791" s="819" t="s">
        <v>1397</v>
      </c>
      <c r="F791" s="819" t="s">
        <v>1979</v>
      </c>
      <c r="G791" s="955" t="s">
        <v>2516</v>
      </c>
    </row>
    <row r="792" spans="1:7">
      <c r="A792" s="819">
        <v>793</v>
      </c>
      <c r="B792" s="819" t="s">
        <v>6548</v>
      </c>
      <c r="C792" s="954" t="s">
        <v>1917</v>
      </c>
      <c r="D792" s="819" t="s">
        <v>1126</v>
      </c>
      <c r="E792" s="819" t="s">
        <v>1397</v>
      </c>
      <c r="F792" s="819" t="s">
        <v>1979</v>
      </c>
      <c r="G792" s="955" t="s">
        <v>2516</v>
      </c>
    </row>
    <row r="793" spans="1:7">
      <c r="A793" s="819">
        <v>794</v>
      </c>
      <c r="B793" s="819" t="s">
        <v>20</v>
      </c>
      <c r="C793" s="954" t="s">
        <v>834</v>
      </c>
      <c r="D793" s="819" t="s">
        <v>1346</v>
      </c>
      <c r="E793" s="819" t="s">
        <v>1397</v>
      </c>
      <c r="F793" s="819" t="s">
        <v>1979</v>
      </c>
      <c r="G793" s="955" t="s">
        <v>2516</v>
      </c>
    </row>
    <row r="794" spans="1:7">
      <c r="A794" s="819">
        <v>795</v>
      </c>
      <c r="B794" s="819" t="s">
        <v>24</v>
      </c>
      <c r="C794" s="954" t="s">
        <v>1333</v>
      </c>
      <c r="D794" s="819" t="s">
        <v>5447</v>
      </c>
      <c r="E794" s="819" t="s">
        <v>1397</v>
      </c>
      <c r="F794" s="819" t="s">
        <v>1979</v>
      </c>
      <c r="G794" s="955" t="s">
        <v>2516</v>
      </c>
    </row>
    <row r="795" spans="1:7">
      <c r="A795" s="819">
        <v>796</v>
      </c>
      <c r="B795" s="819" t="s">
        <v>114</v>
      </c>
      <c r="C795" s="954" t="s">
        <v>2408</v>
      </c>
      <c r="D795" s="819" t="s">
        <v>2940</v>
      </c>
      <c r="E795" s="819" t="s">
        <v>1397</v>
      </c>
      <c r="F795" s="819" t="s">
        <v>1979</v>
      </c>
      <c r="G795" s="955" t="s">
        <v>2516</v>
      </c>
    </row>
    <row r="796" spans="1:7">
      <c r="A796" s="819">
        <v>797</v>
      </c>
      <c r="B796" s="819" t="s">
        <v>153</v>
      </c>
      <c r="C796" s="954" t="s">
        <v>2503</v>
      </c>
      <c r="D796" s="819" t="s">
        <v>2504</v>
      </c>
      <c r="E796" s="819" t="s">
        <v>1397</v>
      </c>
      <c r="F796" s="819" t="s">
        <v>1979</v>
      </c>
      <c r="G796" s="955" t="s">
        <v>2516</v>
      </c>
    </row>
    <row r="797" spans="1:7">
      <c r="A797" s="819">
        <v>798</v>
      </c>
      <c r="B797" s="819" t="s">
        <v>137</v>
      </c>
      <c r="C797" s="954" t="s">
        <v>2941</v>
      </c>
      <c r="D797" s="819" t="s">
        <v>5033</v>
      </c>
      <c r="E797" s="819" t="s">
        <v>1397</v>
      </c>
      <c r="F797" s="819" t="s">
        <v>1979</v>
      </c>
      <c r="G797" s="955" t="s">
        <v>2516</v>
      </c>
    </row>
    <row r="798" spans="1:7">
      <c r="A798" s="819">
        <v>799</v>
      </c>
      <c r="B798" s="819" t="s">
        <v>153</v>
      </c>
      <c r="C798" s="954" t="s">
        <v>357</v>
      </c>
      <c r="D798" s="819" t="s">
        <v>2504</v>
      </c>
      <c r="E798" s="819" t="s">
        <v>2592</v>
      </c>
      <c r="F798" s="819" t="s">
        <v>2592</v>
      </c>
      <c r="G798" s="956">
        <v>41004</v>
      </c>
    </row>
    <row r="799" spans="1:7">
      <c r="A799" s="819">
        <v>800</v>
      </c>
      <c r="B799" s="819" t="s">
        <v>123</v>
      </c>
      <c r="C799" s="954" t="s">
        <v>2943</v>
      </c>
      <c r="D799" s="819" t="s">
        <v>2944</v>
      </c>
      <c r="E799" s="819" t="s">
        <v>1397</v>
      </c>
      <c r="F799" s="819" t="s">
        <v>1979</v>
      </c>
      <c r="G799" s="955" t="s">
        <v>2516</v>
      </c>
    </row>
    <row r="800" spans="1:7">
      <c r="A800" s="819">
        <v>801</v>
      </c>
      <c r="B800" s="819" t="s">
        <v>175</v>
      </c>
      <c r="C800" s="954" t="s">
        <v>1021</v>
      </c>
      <c r="D800" s="819" t="s">
        <v>1148</v>
      </c>
      <c r="E800" s="819" t="s">
        <v>1397</v>
      </c>
      <c r="F800" s="819" t="s">
        <v>1979</v>
      </c>
      <c r="G800" s="956">
        <v>40872</v>
      </c>
    </row>
    <row r="801" spans="1:7">
      <c r="A801" s="819">
        <v>802</v>
      </c>
      <c r="B801" s="819" t="s">
        <v>175</v>
      </c>
      <c r="C801" s="954" t="s">
        <v>1423</v>
      </c>
      <c r="D801" s="819" t="s">
        <v>1312</v>
      </c>
      <c r="E801" s="819" t="s">
        <v>1397</v>
      </c>
      <c r="F801" s="819" t="s">
        <v>1979</v>
      </c>
      <c r="G801" s="956">
        <v>40872</v>
      </c>
    </row>
    <row r="802" spans="1:7">
      <c r="A802" s="819">
        <v>803</v>
      </c>
      <c r="B802" s="819" t="s">
        <v>175</v>
      </c>
      <c r="C802" s="954" t="s">
        <v>1444</v>
      </c>
      <c r="D802" s="819" t="s">
        <v>1312</v>
      </c>
      <c r="E802" s="819" t="s">
        <v>1397</v>
      </c>
      <c r="F802" s="819" t="s">
        <v>1979</v>
      </c>
      <c r="G802" s="955" t="s">
        <v>2516</v>
      </c>
    </row>
    <row r="803" spans="1:7">
      <c r="A803" s="819">
        <v>804</v>
      </c>
      <c r="B803" s="819" t="s">
        <v>1099</v>
      </c>
      <c r="C803" s="954" t="s">
        <v>1113</v>
      </c>
      <c r="D803" s="819" t="s">
        <v>1114</v>
      </c>
      <c r="E803" s="819" t="s">
        <v>1397</v>
      </c>
      <c r="F803" s="819" t="s">
        <v>1979</v>
      </c>
      <c r="G803" s="955" t="s">
        <v>2516</v>
      </c>
    </row>
    <row r="804" spans="1:7">
      <c r="A804" s="819">
        <v>805</v>
      </c>
      <c r="B804" s="819" t="s">
        <v>249</v>
      </c>
      <c r="C804" s="954" t="s">
        <v>1886</v>
      </c>
      <c r="D804" s="819" t="s">
        <v>2004</v>
      </c>
      <c r="E804" s="819" t="s">
        <v>1397</v>
      </c>
      <c r="F804" s="819" t="s">
        <v>1979</v>
      </c>
      <c r="G804" s="955" t="s">
        <v>2516</v>
      </c>
    </row>
    <row r="805" spans="1:7">
      <c r="A805" s="819">
        <v>806</v>
      </c>
      <c r="B805" s="819" t="s">
        <v>2010</v>
      </c>
      <c r="C805" s="954" t="s">
        <v>2011</v>
      </c>
      <c r="D805" s="819" t="s">
        <v>2945</v>
      </c>
      <c r="E805" s="819" t="s">
        <v>1397</v>
      </c>
      <c r="F805" s="819" t="s">
        <v>1979</v>
      </c>
      <c r="G805" s="955" t="s">
        <v>2516</v>
      </c>
    </row>
    <row r="806" spans="1:7">
      <c r="A806" s="819">
        <v>807</v>
      </c>
      <c r="B806" s="819" t="s">
        <v>4136</v>
      </c>
      <c r="C806" s="954" t="s">
        <v>2946</v>
      </c>
      <c r="D806" s="819" t="s">
        <v>2947</v>
      </c>
      <c r="E806" s="819" t="s">
        <v>404</v>
      </c>
      <c r="F806" s="819" t="s">
        <v>1979</v>
      </c>
      <c r="G806" s="955" t="s">
        <v>2516</v>
      </c>
    </row>
    <row r="807" spans="1:7">
      <c r="A807" s="819">
        <v>808</v>
      </c>
      <c r="B807" s="819" t="s">
        <v>128</v>
      </c>
      <c r="C807" s="954" t="s">
        <v>785</v>
      </c>
      <c r="D807" s="819" t="s">
        <v>786</v>
      </c>
      <c r="E807" s="819" t="s">
        <v>1851</v>
      </c>
      <c r="F807" s="819" t="s">
        <v>5520</v>
      </c>
      <c r="G807" s="956">
        <v>40880</v>
      </c>
    </row>
    <row r="808" spans="1:7">
      <c r="A808" s="819">
        <v>809</v>
      </c>
      <c r="B808" s="819" t="s">
        <v>1468</v>
      </c>
      <c r="C808" s="954" t="s">
        <v>1550</v>
      </c>
      <c r="D808" s="819" t="s">
        <v>2948</v>
      </c>
      <c r="E808" s="819" t="s">
        <v>1371</v>
      </c>
      <c r="F808" s="819" t="s">
        <v>1979</v>
      </c>
      <c r="G808" s="955" t="s">
        <v>2516</v>
      </c>
    </row>
    <row r="809" spans="1:7">
      <c r="A809" s="819">
        <v>810</v>
      </c>
      <c r="B809" s="819" t="s">
        <v>262</v>
      </c>
      <c r="C809" s="954" t="s">
        <v>1720</v>
      </c>
      <c r="D809" s="819" t="s">
        <v>6570</v>
      </c>
      <c r="E809" s="819" t="s">
        <v>1397</v>
      </c>
      <c r="F809" s="819" t="s">
        <v>1979</v>
      </c>
      <c r="G809" s="955" t="s">
        <v>2516</v>
      </c>
    </row>
    <row r="810" spans="1:7">
      <c r="A810" s="819">
        <v>811</v>
      </c>
      <c r="B810" s="819" t="s">
        <v>158</v>
      </c>
      <c r="C810" s="954" t="s">
        <v>160</v>
      </c>
      <c r="D810" s="819" t="s">
        <v>1732</v>
      </c>
      <c r="E810" s="819" t="s">
        <v>1397</v>
      </c>
      <c r="F810" s="819" t="s">
        <v>1979</v>
      </c>
      <c r="G810" s="955" t="s">
        <v>2516</v>
      </c>
    </row>
    <row r="811" spans="1:7">
      <c r="A811" s="819">
        <v>812</v>
      </c>
      <c r="B811" s="819" t="s">
        <v>328</v>
      </c>
      <c r="C811" s="954" t="s">
        <v>1038</v>
      </c>
      <c r="D811" s="819" t="s">
        <v>1039</v>
      </c>
      <c r="E811" s="819" t="s">
        <v>1928</v>
      </c>
      <c r="F811" s="819" t="s">
        <v>1924</v>
      </c>
      <c r="G811" s="956">
        <v>40996</v>
      </c>
    </row>
    <row r="812" spans="1:7">
      <c r="A812" s="819">
        <v>813</v>
      </c>
      <c r="B812" s="819" t="s">
        <v>101</v>
      </c>
      <c r="C812" s="954" t="s">
        <v>2658</v>
      </c>
      <c r="D812" s="819" t="s">
        <v>2951</v>
      </c>
      <c r="E812" s="819" t="s">
        <v>1371</v>
      </c>
      <c r="F812" s="819" t="s">
        <v>5950</v>
      </c>
      <c r="G812" s="956">
        <v>40980</v>
      </c>
    </row>
    <row r="813" spans="1:7">
      <c r="A813" s="819">
        <v>814</v>
      </c>
      <c r="B813" s="819" t="s">
        <v>106</v>
      </c>
      <c r="C813" s="954" t="s">
        <v>2952</v>
      </c>
      <c r="D813" s="819" t="s">
        <v>2953</v>
      </c>
      <c r="E813" s="819" t="s">
        <v>1371</v>
      </c>
      <c r="F813" s="819" t="s">
        <v>5950</v>
      </c>
      <c r="G813" s="956">
        <v>40980</v>
      </c>
    </row>
    <row r="814" spans="1:7">
      <c r="A814" s="819">
        <v>815</v>
      </c>
      <c r="B814" s="819" t="s">
        <v>147</v>
      </c>
      <c r="C814" s="954" t="s">
        <v>2651</v>
      </c>
      <c r="D814" s="819" t="s">
        <v>2954</v>
      </c>
      <c r="E814" s="819" t="s">
        <v>1371</v>
      </c>
      <c r="F814" s="819" t="s">
        <v>5950</v>
      </c>
      <c r="G814" s="956">
        <v>40980</v>
      </c>
    </row>
    <row r="815" spans="1:7">
      <c r="A815" s="819">
        <v>816</v>
      </c>
      <c r="B815" s="819" t="s">
        <v>1375</v>
      </c>
      <c r="C815" s="954" t="s">
        <v>2955</v>
      </c>
      <c r="D815" s="819" t="s">
        <v>2956</v>
      </c>
      <c r="E815" s="819" t="s">
        <v>1371</v>
      </c>
      <c r="F815" s="819" t="s">
        <v>1371</v>
      </c>
      <c r="G815" s="956">
        <v>40974</v>
      </c>
    </row>
    <row r="816" spans="1:7">
      <c r="A816" s="819">
        <v>817</v>
      </c>
      <c r="B816" s="819" t="s">
        <v>1743</v>
      </c>
      <c r="C816" s="954" t="s">
        <v>2957</v>
      </c>
      <c r="D816" s="819" t="s">
        <v>2958</v>
      </c>
      <c r="E816" s="819" t="s">
        <v>1371</v>
      </c>
      <c r="F816" s="819" t="s">
        <v>5950</v>
      </c>
      <c r="G816" s="956">
        <v>40974</v>
      </c>
    </row>
    <row r="817" spans="1:7">
      <c r="A817" s="819">
        <v>818</v>
      </c>
      <c r="B817" s="819" t="s">
        <v>1375</v>
      </c>
      <c r="C817" s="954" t="s">
        <v>2959</v>
      </c>
      <c r="D817" s="819" t="s">
        <v>3682</v>
      </c>
      <c r="E817" s="819" t="s">
        <v>1371</v>
      </c>
      <c r="F817" s="819" t="s">
        <v>5950</v>
      </c>
      <c r="G817" s="956">
        <v>40980</v>
      </c>
    </row>
    <row r="818" spans="1:7">
      <c r="A818" s="819">
        <v>819</v>
      </c>
      <c r="B818" s="819" t="s">
        <v>1375</v>
      </c>
      <c r="C818" s="954" t="s">
        <v>2960</v>
      </c>
      <c r="D818" s="819" t="s">
        <v>3267</v>
      </c>
      <c r="E818" s="819" t="s">
        <v>1371</v>
      </c>
      <c r="F818" s="819" t="s">
        <v>5950</v>
      </c>
      <c r="G818" s="956">
        <v>40974</v>
      </c>
    </row>
    <row r="819" spans="1:7">
      <c r="A819" s="819">
        <v>820</v>
      </c>
      <c r="B819" s="819" t="s">
        <v>10</v>
      </c>
      <c r="C819" s="954" t="s">
        <v>2222</v>
      </c>
      <c r="D819" s="819" t="s">
        <v>2478</v>
      </c>
      <c r="E819" s="819" t="s">
        <v>1371</v>
      </c>
      <c r="F819" s="819" t="s">
        <v>3214</v>
      </c>
      <c r="G819" s="956">
        <v>40905</v>
      </c>
    </row>
    <row r="820" spans="1:7">
      <c r="A820" s="819">
        <v>821</v>
      </c>
      <c r="B820" s="819" t="s">
        <v>273</v>
      </c>
      <c r="C820" s="954" t="s">
        <v>1726</v>
      </c>
      <c r="D820" s="819" t="s">
        <v>1727</v>
      </c>
      <c r="E820" s="819" t="s">
        <v>2917</v>
      </c>
      <c r="F820" s="819" t="s">
        <v>2596</v>
      </c>
      <c r="G820" s="956">
        <v>40944</v>
      </c>
    </row>
    <row r="821" spans="1:7">
      <c r="A821" s="819">
        <v>822</v>
      </c>
      <c r="B821" s="819" t="s">
        <v>158</v>
      </c>
      <c r="C821" s="954" t="s">
        <v>160</v>
      </c>
      <c r="D821" s="819" t="s">
        <v>1732</v>
      </c>
      <c r="E821" s="819" t="s">
        <v>2917</v>
      </c>
      <c r="F821" s="819" t="s">
        <v>3207</v>
      </c>
      <c r="G821" s="956">
        <v>40952</v>
      </c>
    </row>
    <row r="822" spans="1:7">
      <c r="A822" s="819">
        <v>823</v>
      </c>
      <c r="B822" s="819" t="s">
        <v>158</v>
      </c>
      <c r="C822" s="954" t="s">
        <v>159</v>
      </c>
      <c r="D822" s="819" t="s">
        <v>2920</v>
      </c>
      <c r="E822" s="819" t="s">
        <v>2917</v>
      </c>
      <c r="F822" s="819" t="s">
        <v>3125</v>
      </c>
      <c r="G822" s="956">
        <v>40952</v>
      </c>
    </row>
    <row r="823" spans="1:7">
      <c r="A823" s="819">
        <v>824</v>
      </c>
      <c r="B823" s="819" t="s">
        <v>158</v>
      </c>
      <c r="C823" s="954" t="s">
        <v>2961</v>
      </c>
      <c r="D823" s="819" t="s">
        <v>1039</v>
      </c>
      <c r="E823" s="819" t="s">
        <v>2917</v>
      </c>
      <c r="F823" s="819" t="s">
        <v>1394</v>
      </c>
      <c r="G823" s="956">
        <v>40882</v>
      </c>
    </row>
    <row r="824" spans="1:7">
      <c r="A824" s="819">
        <v>825</v>
      </c>
      <c r="B824" s="819" t="s">
        <v>158</v>
      </c>
      <c r="C824" s="954" t="s">
        <v>2961</v>
      </c>
      <c r="D824" s="819" t="s">
        <v>1039</v>
      </c>
      <c r="E824" s="819" t="s">
        <v>2917</v>
      </c>
      <c r="F824" s="819" t="s">
        <v>3704</v>
      </c>
      <c r="G824" s="956">
        <v>40955</v>
      </c>
    </row>
    <row r="825" spans="1:7">
      <c r="A825" s="819">
        <v>826</v>
      </c>
      <c r="B825" s="819" t="s">
        <v>2736</v>
      </c>
      <c r="C825" s="954" t="s">
        <v>2962</v>
      </c>
      <c r="D825" s="819" t="s">
        <v>790</v>
      </c>
      <c r="E825" s="819" t="s">
        <v>1928</v>
      </c>
      <c r="F825" s="819" t="s">
        <v>1928</v>
      </c>
      <c r="G825" s="958">
        <v>40940</v>
      </c>
    </row>
    <row r="826" spans="1:7">
      <c r="A826" s="819">
        <v>827</v>
      </c>
      <c r="B826" s="819" t="s">
        <v>1122</v>
      </c>
      <c r="C826" s="954" t="s">
        <v>2963</v>
      </c>
      <c r="D826" s="819" t="s">
        <v>1039</v>
      </c>
      <c r="E826" s="819" t="s">
        <v>1928</v>
      </c>
      <c r="F826" s="819" t="s">
        <v>3704</v>
      </c>
      <c r="G826" s="956">
        <v>40955</v>
      </c>
    </row>
    <row r="827" spans="1:7">
      <c r="A827" s="819">
        <v>828</v>
      </c>
      <c r="B827" s="819" t="s">
        <v>28</v>
      </c>
      <c r="C827" s="954" t="s">
        <v>2820</v>
      </c>
      <c r="D827" s="819" t="s">
        <v>2928</v>
      </c>
      <c r="E827" s="819" t="s">
        <v>1928</v>
      </c>
      <c r="F827" s="819" t="s">
        <v>3200</v>
      </c>
      <c r="G827" s="956">
        <v>41001</v>
      </c>
    </row>
    <row r="828" spans="1:7">
      <c r="A828" s="819">
        <v>829</v>
      </c>
      <c r="B828" s="819" t="s">
        <v>267</v>
      </c>
      <c r="C828" s="954" t="s">
        <v>1989</v>
      </c>
      <c r="D828" s="819" t="s">
        <v>1990</v>
      </c>
      <c r="E828" s="819" t="s">
        <v>2917</v>
      </c>
      <c r="F828" s="819" t="s">
        <v>3207</v>
      </c>
      <c r="G828" s="955" t="s">
        <v>2964</v>
      </c>
    </row>
    <row r="829" spans="1:7">
      <c r="A829" s="819">
        <v>830</v>
      </c>
      <c r="B829" s="819" t="s">
        <v>6548</v>
      </c>
      <c r="C829" s="954" t="s">
        <v>27</v>
      </c>
      <c r="D829" s="819" t="s">
        <v>1098</v>
      </c>
      <c r="E829" s="819" t="s">
        <v>1928</v>
      </c>
      <c r="F829" s="819" t="s">
        <v>5521</v>
      </c>
      <c r="G829" s="956">
        <v>40955</v>
      </c>
    </row>
    <row r="830" spans="1:7">
      <c r="A830" s="819">
        <v>831</v>
      </c>
      <c r="B830" s="819" t="s">
        <v>158</v>
      </c>
      <c r="C830" s="954" t="s">
        <v>2961</v>
      </c>
      <c r="D830" s="819" t="s">
        <v>1039</v>
      </c>
      <c r="E830" s="819" t="s">
        <v>2917</v>
      </c>
      <c r="F830" s="819" t="s">
        <v>2596</v>
      </c>
      <c r="G830" s="956">
        <v>40943</v>
      </c>
    </row>
    <row r="831" spans="1:7">
      <c r="A831" s="819">
        <v>832</v>
      </c>
      <c r="B831" s="819" t="s">
        <v>171</v>
      </c>
      <c r="C831" s="954" t="s">
        <v>1429</v>
      </c>
      <c r="D831" s="819" t="s">
        <v>1430</v>
      </c>
      <c r="E831" s="819" t="s">
        <v>1928</v>
      </c>
      <c r="F831" s="819" t="s">
        <v>3200</v>
      </c>
      <c r="G831" s="958">
        <v>40969</v>
      </c>
    </row>
    <row r="832" spans="1:7">
      <c r="A832" s="819">
        <v>833</v>
      </c>
      <c r="B832" s="819" t="s">
        <v>171</v>
      </c>
      <c r="C832" s="954" t="s">
        <v>407</v>
      </c>
      <c r="D832" s="819" t="s">
        <v>2965</v>
      </c>
      <c r="E832" s="819" t="s">
        <v>1851</v>
      </c>
      <c r="F832" s="819" t="s">
        <v>1371</v>
      </c>
      <c r="G832" s="956">
        <v>40983</v>
      </c>
    </row>
    <row r="833" spans="1:7">
      <c r="A833" s="819">
        <v>834</v>
      </c>
      <c r="B833" s="819" t="s">
        <v>143</v>
      </c>
      <c r="C833" s="954" t="s">
        <v>2966</v>
      </c>
      <c r="D833" s="819" t="s">
        <v>3775</v>
      </c>
      <c r="E833" s="819" t="s">
        <v>1394</v>
      </c>
      <c r="F833" s="819" t="s">
        <v>3207</v>
      </c>
      <c r="G833" s="956">
        <v>40976</v>
      </c>
    </row>
    <row r="834" spans="1:7">
      <c r="A834" s="819">
        <v>835</v>
      </c>
      <c r="B834" s="819" t="s">
        <v>158</v>
      </c>
      <c r="C834" s="954" t="s">
        <v>2968</v>
      </c>
      <c r="D834" s="819" t="s">
        <v>1545</v>
      </c>
      <c r="E834" s="819" t="s">
        <v>2917</v>
      </c>
      <c r="F834" s="819" t="s">
        <v>2596</v>
      </c>
      <c r="G834" s="956">
        <v>40981</v>
      </c>
    </row>
    <row r="835" spans="1:7">
      <c r="A835" s="819">
        <v>836</v>
      </c>
      <c r="B835" s="819" t="s">
        <v>328</v>
      </c>
      <c r="C835" s="954" t="s">
        <v>1038</v>
      </c>
      <c r="D835" s="819" t="s">
        <v>1039</v>
      </c>
      <c r="E835" s="819" t="s">
        <v>1928</v>
      </c>
      <c r="F835" s="819" t="s">
        <v>2596</v>
      </c>
      <c r="G835" s="958">
        <v>40969</v>
      </c>
    </row>
    <row r="836" spans="1:7">
      <c r="A836" s="819">
        <v>837</v>
      </c>
      <c r="B836" s="819" t="s">
        <v>763</v>
      </c>
      <c r="C836" s="954" t="s">
        <v>2935</v>
      </c>
      <c r="D836" s="819" t="s">
        <v>5446</v>
      </c>
      <c r="E836" s="819" t="s">
        <v>1928</v>
      </c>
      <c r="F836" s="819" t="s">
        <v>3214</v>
      </c>
      <c r="G836" s="956">
        <v>40892</v>
      </c>
    </row>
    <row r="837" spans="1:7">
      <c r="A837" s="819">
        <v>838</v>
      </c>
      <c r="B837" s="819" t="s">
        <v>218</v>
      </c>
      <c r="C837" s="954" t="s">
        <v>2969</v>
      </c>
      <c r="D837" s="819" t="s">
        <v>1156</v>
      </c>
      <c r="E837" s="819" t="s">
        <v>1851</v>
      </c>
      <c r="F837" s="819" t="s">
        <v>1928</v>
      </c>
      <c r="G837" s="956">
        <v>40961</v>
      </c>
    </row>
    <row r="838" spans="1:7">
      <c r="A838" s="819">
        <v>839</v>
      </c>
      <c r="B838" s="819" t="s">
        <v>1825</v>
      </c>
      <c r="C838" s="954" t="s">
        <v>1738</v>
      </c>
      <c r="D838" s="819" t="s">
        <v>1739</v>
      </c>
      <c r="E838" s="819" t="s">
        <v>1397</v>
      </c>
      <c r="F838" s="819" t="s">
        <v>1979</v>
      </c>
      <c r="G838" s="955" t="s">
        <v>2516</v>
      </c>
    </row>
    <row r="839" spans="1:7">
      <c r="A839" s="819">
        <v>840</v>
      </c>
      <c r="B839" s="819" t="s">
        <v>199</v>
      </c>
      <c r="C839" s="954" t="s">
        <v>200</v>
      </c>
      <c r="D839" s="819" t="s">
        <v>5241</v>
      </c>
      <c r="E839" s="819" t="s">
        <v>1397</v>
      </c>
      <c r="F839" s="819" t="s">
        <v>5522</v>
      </c>
      <c r="G839" s="956">
        <v>40639</v>
      </c>
    </row>
    <row r="840" spans="1:7">
      <c r="A840" s="819">
        <v>841</v>
      </c>
      <c r="B840" s="819" t="s">
        <v>173</v>
      </c>
      <c r="C840" s="954" t="s">
        <v>1407</v>
      </c>
      <c r="D840" s="819" t="s">
        <v>1408</v>
      </c>
      <c r="E840" s="819" t="s">
        <v>1928</v>
      </c>
      <c r="F840" s="819" t="s">
        <v>5269</v>
      </c>
      <c r="G840" s="958">
        <v>40940</v>
      </c>
    </row>
    <row r="841" spans="1:7">
      <c r="A841" s="819">
        <v>842</v>
      </c>
      <c r="B841" s="819" t="s">
        <v>101</v>
      </c>
      <c r="C841" s="954" t="s">
        <v>2972</v>
      </c>
      <c r="D841" s="819" t="s">
        <v>2973</v>
      </c>
      <c r="E841" s="819" t="s">
        <v>1371</v>
      </c>
      <c r="F841" s="819" t="s">
        <v>1371</v>
      </c>
      <c r="G841" s="956">
        <v>40983</v>
      </c>
    </row>
    <row r="842" spans="1:7">
      <c r="A842" s="819">
        <v>843</v>
      </c>
      <c r="B842" s="819" t="s">
        <v>143</v>
      </c>
      <c r="C842" s="954" t="s">
        <v>3695</v>
      </c>
      <c r="D842" s="819" t="s">
        <v>3696</v>
      </c>
      <c r="E842" s="819" t="s">
        <v>1394</v>
      </c>
      <c r="F842" s="819" t="s">
        <v>1928</v>
      </c>
      <c r="G842" s="956">
        <v>41001</v>
      </c>
    </row>
    <row r="843" spans="1:7">
      <c r="A843" s="819">
        <v>844</v>
      </c>
      <c r="B843" s="819" t="s">
        <v>143</v>
      </c>
      <c r="C843" s="954" t="s">
        <v>5448</v>
      </c>
      <c r="D843" s="819" t="s">
        <v>5449</v>
      </c>
      <c r="E843" s="819" t="s">
        <v>1394</v>
      </c>
      <c r="F843" s="819" t="s">
        <v>1928</v>
      </c>
      <c r="G843" s="956">
        <v>41001</v>
      </c>
    </row>
    <row r="844" spans="1:7">
      <c r="A844" s="819">
        <v>845</v>
      </c>
      <c r="B844" s="819" t="s">
        <v>143</v>
      </c>
      <c r="C844" s="954" t="s">
        <v>3191</v>
      </c>
      <c r="D844" s="819" t="s">
        <v>3192</v>
      </c>
      <c r="E844" s="819" t="s">
        <v>1394</v>
      </c>
      <c r="F844" s="819" t="s">
        <v>1928</v>
      </c>
      <c r="G844" s="956">
        <v>41001</v>
      </c>
    </row>
    <row r="845" spans="1:7">
      <c r="A845" s="819">
        <v>846</v>
      </c>
      <c r="B845" s="819" t="s">
        <v>143</v>
      </c>
      <c r="C845" s="954" t="s">
        <v>2977</v>
      </c>
      <c r="D845" s="819" t="s">
        <v>2978</v>
      </c>
      <c r="E845" s="819" t="s">
        <v>1394</v>
      </c>
      <c r="F845" s="819" t="s">
        <v>1928</v>
      </c>
      <c r="G845" s="956">
        <v>41001</v>
      </c>
    </row>
    <row r="846" spans="1:7">
      <c r="A846" s="819">
        <v>847</v>
      </c>
      <c r="B846" s="819" t="s">
        <v>28</v>
      </c>
      <c r="C846" s="954" t="s">
        <v>2979</v>
      </c>
      <c r="D846" s="819" t="s">
        <v>5361</v>
      </c>
      <c r="E846" s="819" t="s">
        <v>1397</v>
      </c>
      <c r="F846" s="819" t="s">
        <v>1979</v>
      </c>
      <c r="G846" s="955" t="s">
        <v>2516</v>
      </c>
    </row>
    <row r="847" spans="1:7">
      <c r="A847" s="819">
        <v>848</v>
      </c>
      <c r="B847" s="819" t="s">
        <v>114</v>
      </c>
      <c r="C847" s="954" t="s">
        <v>1137</v>
      </c>
      <c r="D847" s="819" t="s">
        <v>1525</v>
      </c>
      <c r="E847" s="819" t="s">
        <v>1397</v>
      </c>
      <c r="F847" s="819" t="s">
        <v>1979</v>
      </c>
      <c r="G847" s="955" t="s">
        <v>2516</v>
      </c>
    </row>
    <row r="848" spans="1:7">
      <c r="A848" s="819">
        <v>849</v>
      </c>
      <c r="B848" s="819" t="s">
        <v>20</v>
      </c>
      <c r="C848" s="954" t="s">
        <v>1157</v>
      </c>
      <c r="D848" s="819" t="s">
        <v>2980</v>
      </c>
      <c r="E848" s="819" t="s">
        <v>1397</v>
      </c>
      <c r="F848" s="819" t="s">
        <v>1979</v>
      </c>
      <c r="G848" s="955" t="s">
        <v>2516</v>
      </c>
    </row>
    <row r="849" spans="1:7">
      <c r="A849" s="819">
        <v>850</v>
      </c>
      <c r="B849" s="819" t="s">
        <v>20</v>
      </c>
      <c r="C849" s="954" t="s">
        <v>5248</v>
      </c>
      <c r="D849" s="819" t="s">
        <v>5450</v>
      </c>
      <c r="E849" s="819" t="s">
        <v>1397</v>
      </c>
      <c r="F849" s="819" t="s">
        <v>1979</v>
      </c>
      <c r="G849" s="955" t="s">
        <v>2516</v>
      </c>
    </row>
    <row r="850" spans="1:7">
      <c r="A850" s="819">
        <v>851</v>
      </c>
      <c r="B850" s="819" t="s">
        <v>137</v>
      </c>
      <c r="C850" s="954" t="s">
        <v>1435</v>
      </c>
      <c r="D850" s="819" t="s">
        <v>1436</v>
      </c>
      <c r="E850" s="819" t="s">
        <v>1397</v>
      </c>
      <c r="F850" s="819" t="s">
        <v>1979</v>
      </c>
      <c r="G850" s="955" t="s">
        <v>2516</v>
      </c>
    </row>
    <row r="851" spans="1:7">
      <c r="A851" s="819">
        <v>852</v>
      </c>
      <c r="B851" s="819" t="s">
        <v>6548</v>
      </c>
      <c r="C851" s="954" t="s">
        <v>1917</v>
      </c>
      <c r="D851" s="819" t="s">
        <v>1126</v>
      </c>
      <c r="E851" s="819" t="s">
        <v>1397</v>
      </c>
      <c r="F851" s="819" t="s">
        <v>1979</v>
      </c>
      <c r="G851" s="955" t="s">
        <v>2516</v>
      </c>
    </row>
    <row r="852" spans="1:7">
      <c r="A852" s="819">
        <v>853</v>
      </c>
      <c r="B852" s="819" t="s">
        <v>20</v>
      </c>
      <c r="C852" s="954" t="s">
        <v>5248</v>
      </c>
      <c r="D852" s="819" t="s">
        <v>5450</v>
      </c>
      <c r="E852" s="819" t="s">
        <v>1397</v>
      </c>
      <c r="F852" s="819" t="s">
        <v>1979</v>
      </c>
      <c r="G852" s="955" t="s">
        <v>2516</v>
      </c>
    </row>
    <row r="853" spans="1:7">
      <c r="A853" s="819">
        <v>854</v>
      </c>
      <c r="B853" s="819" t="s">
        <v>20</v>
      </c>
      <c r="C853" s="954" t="s">
        <v>834</v>
      </c>
      <c r="D853" s="819" t="s">
        <v>1346</v>
      </c>
      <c r="E853" s="819" t="s">
        <v>1397</v>
      </c>
      <c r="F853" s="819" t="s">
        <v>1979</v>
      </c>
      <c r="G853" s="955" t="s">
        <v>2516</v>
      </c>
    </row>
    <row r="854" spans="1:7">
      <c r="A854" s="819">
        <v>855</v>
      </c>
      <c r="B854" s="819" t="s">
        <v>137</v>
      </c>
      <c r="C854" s="954" t="s">
        <v>1435</v>
      </c>
      <c r="D854" s="819" t="s">
        <v>1436</v>
      </c>
      <c r="E854" s="819" t="s">
        <v>1397</v>
      </c>
      <c r="F854" s="819" t="s">
        <v>404</v>
      </c>
      <c r="G854" s="956">
        <v>40682</v>
      </c>
    </row>
    <row r="855" spans="1:7">
      <c r="A855" s="819">
        <v>856</v>
      </c>
      <c r="B855" s="819" t="s">
        <v>28</v>
      </c>
      <c r="C855" s="954" t="s">
        <v>2820</v>
      </c>
      <c r="D855" s="819" t="s">
        <v>2928</v>
      </c>
      <c r="E855" s="819" t="s">
        <v>1397</v>
      </c>
      <c r="F855" s="819" t="s">
        <v>5523</v>
      </c>
      <c r="G855" s="956">
        <v>40191</v>
      </c>
    </row>
    <row r="856" spans="1:7">
      <c r="A856" s="819">
        <v>857</v>
      </c>
      <c r="B856" s="819" t="s">
        <v>12</v>
      </c>
      <c r="C856" s="954" t="s">
        <v>1912</v>
      </c>
      <c r="D856" s="819" t="s">
        <v>2982</v>
      </c>
      <c r="E856" s="819" t="s">
        <v>1394</v>
      </c>
      <c r="F856" s="819" t="s">
        <v>1394</v>
      </c>
      <c r="G856" s="956">
        <v>40863</v>
      </c>
    </row>
    <row r="857" spans="1:7">
      <c r="A857" s="819">
        <v>858</v>
      </c>
      <c r="B857" s="819" t="s">
        <v>24</v>
      </c>
      <c r="C857" s="954" t="s">
        <v>1968</v>
      </c>
      <c r="D857" s="819" t="s">
        <v>1969</v>
      </c>
      <c r="E857" s="819" t="s">
        <v>1394</v>
      </c>
      <c r="F857" s="819" t="s">
        <v>1394</v>
      </c>
      <c r="G857" s="956">
        <v>40857</v>
      </c>
    </row>
    <row r="858" spans="1:7">
      <c r="A858" s="819">
        <v>859</v>
      </c>
      <c r="B858" s="819" t="s">
        <v>28</v>
      </c>
      <c r="C858" s="954" t="s">
        <v>388</v>
      </c>
      <c r="D858" s="819" t="s">
        <v>1097</v>
      </c>
      <c r="E858" s="819" t="s">
        <v>1397</v>
      </c>
      <c r="F858" s="819" t="s">
        <v>1979</v>
      </c>
      <c r="G858" s="955" t="s">
        <v>2516</v>
      </c>
    </row>
    <row r="859" spans="1:7">
      <c r="A859" s="819">
        <v>860</v>
      </c>
      <c r="B859" s="819" t="s">
        <v>6550</v>
      </c>
      <c r="C859" s="954" t="s">
        <v>2983</v>
      </c>
      <c r="D859" s="819" t="s">
        <v>2984</v>
      </c>
      <c r="E859" s="819" t="s">
        <v>1397</v>
      </c>
      <c r="F859" s="819" t="s">
        <v>1394</v>
      </c>
      <c r="G859" s="956">
        <v>40861</v>
      </c>
    </row>
    <row r="860" spans="1:7">
      <c r="A860" s="819">
        <v>861</v>
      </c>
      <c r="B860" s="819" t="s">
        <v>28</v>
      </c>
      <c r="C860" s="954" t="s">
        <v>2985</v>
      </c>
      <c r="D860" s="819" t="s">
        <v>1108</v>
      </c>
      <c r="E860" s="819" t="s">
        <v>1394</v>
      </c>
      <c r="F860" s="819" t="s">
        <v>1394</v>
      </c>
      <c r="G860" s="956">
        <v>40865</v>
      </c>
    </row>
    <row r="861" spans="1:7">
      <c r="A861" s="819">
        <v>862</v>
      </c>
      <c r="B861" s="819" t="s">
        <v>6548</v>
      </c>
      <c r="C861" s="954" t="s">
        <v>27</v>
      </c>
      <c r="D861" s="819" t="s">
        <v>1098</v>
      </c>
      <c r="E861" s="819" t="s">
        <v>2917</v>
      </c>
      <c r="F861" s="819" t="s">
        <v>1979</v>
      </c>
      <c r="G861" s="955" t="s">
        <v>2516</v>
      </c>
    </row>
    <row r="862" spans="1:7">
      <c r="A862" s="819">
        <v>863</v>
      </c>
      <c r="B862" s="819" t="s">
        <v>262</v>
      </c>
      <c r="C862" s="954" t="s">
        <v>1094</v>
      </c>
      <c r="D862" s="819" t="s">
        <v>1967</v>
      </c>
      <c r="E862" s="819" t="s">
        <v>1397</v>
      </c>
      <c r="F862" s="819" t="s">
        <v>1394</v>
      </c>
      <c r="G862" s="955" t="s">
        <v>2516</v>
      </c>
    </row>
    <row r="863" spans="1:7">
      <c r="A863" s="819">
        <v>864</v>
      </c>
      <c r="B863" s="819" t="s">
        <v>24</v>
      </c>
      <c r="C863" s="954" t="s">
        <v>1981</v>
      </c>
      <c r="D863" s="819" t="s">
        <v>1334</v>
      </c>
      <c r="E863" s="819" t="s">
        <v>1397</v>
      </c>
      <c r="F863" s="819" t="s">
        <v>1394</v>
      </c>
      <c r="G863" s="955" t="s">
        <v>2516</v>
      </c>
    </row>
    <row r="864" spans="1:7">
      <c r="A864" s="819">
        <v>865</v>
      </c>
      <c r="B864" s="819" t="s">
        <v>24</v>
      </c>
      <c r="C864" s="954" t="s">
        <v>1847</v>
      </c>
      <c r="D864" s="819" t="s">
        <v>1848</v>
      </c>
      <c r="E864" s="819" t="s">
        <v>1397</v>
      </c>
      <c r="F864" s="819" t="s">
        <v>1394</v>
      </c>
      <c r="G864" s="955" t="s">
        <v>2516</v>
      </c>
    </row>
    <row r="865" spans="1:7">
      <c r="A865" s="819">
        <v>866</v>
      </c>
      <c r="B865" s="819" t="s">
        <v>238</v>
      </c>
      <c r="C865" s="954" t="s">
        <v>2986</v>
      </c>
      <c r="D865" s="819" t="s">
        <v>2987</v>
      </c>
      <c r="E865" s="819" t="s">
        <v>1397</v>
      </c>
      <c r="F865" s="819" t="s">
        <v>3235</v>
      </c>
      <c r="G865" s="958">
        <v>40817</v>
      </c>
    </row>
    <row r="866" spans="1:7">
      <c r="A866" s="819">
        <v>867</v>
      </c>
      <c r="B866" s="819" t="s">
        <v>218</v>
      </c>
      <c r="C866" s="954" t="s">
        <v>2416</v>
      </c>
      <c r="D866" s="819" t="s">
        <v>2988</v>
      </c>
      <c r="E866" s="819" t="s">
        <v>1397</v>
      </c>
      <c r="F866" s="819" t="s">
        <v>1979</v>
      </c>
      <c r="G866" s="955" t="s">
        <v>2516</v>
      </c>
    </row>
    <row r="867" spans="1:7">
      <c r="A867" s="819">
        <v>868</v>
      </c>
      <c r="B867" s="819" t="s">
        <v>218</v>
      </c>
      <c r="C867" s="954" t="s">
        <v>2989</v>
      </c>
      <c r="D867" s="819" t="s">
        <v>2990</v>
      </c>
      <c r="E867" s="819" t="s">
        <v>1397</v>
      </c>
      <c r="F867" s="819" t="s">
        <v>1979</v>
      </c>
      <c r="G867" s="955" t="s">
        <v>2516</v>
      </c>
    </row>
    <row r="868" spans="1:7">
      <c r="A868" s="819">
        <v>869</v>
      </c>
      <c r="B868" s="819" t="s">
        <v>20</v>
      </c>
      <c r="C868" s="954" t="s">
        <v>1425</v>
      </c>
      <c r="D868" s="819" t="s">
        <v>1717</v>
      </c>
      <c r="E868" s="819" t="s">
        <v>404</v>
      </c>
      <c r="F868" s="819" t="s">
        <v>404</v>
      </c>
      <c r="G868" s="956">
        <v>40883</v>
      </c>
    </row>
    <row r="869" spans="1:7">
      <c r="A869" s="819">
        <v>870</v>
      </c>
      <c r="B869" s="819" t="s">
        <v>249</v>
      </c>
      <c r="C869" s="954" t="s">
        <v>1359</v>
      </c>
      <c r="D869" s="819" t="s">
        <v>1360</v>
      </c>
      <c r="E869" s="819" t="s">
        <v>404</v>
      </c>
      <c r="F869" s="819" t="s">
        <v>404</v>
      </c>
      <c r="G869" s="956">
        <v>40883</v>
      </c>
    </row>
    <row r="870" spans="1:7">
      <c r="A870" s="819">
        <v>871</v>
      </c>
      <c r="B870" s="819" t="s">
        <v>2512</v>
      </c>
      <c r="C870" s="954" t="s">
        <v>2991</v>
      </c>
      <c r="D870" s="819" t="s">
        <v>5451</v>
      </c>
      <c r="E870" s="819" t="s">
        <v>404</v>
      </c>
      <c r="F870" s="819" t="s">
        <v>404</v>
      </c>
      <c r="G870" s="956">
        <v>40892</v>
      </c>
    </row>
    <row r="871" spans="1:7">
      <c r="A871" s="819">
        <v>872</v>
      </c>
      <c r="B871" s="819" t="s">
        <v>249</v>
      </c>
      <c r="C871" s="954" t="s">
        <v>1886</v>
      </c>
      <c r="D871" s="819" t="s">
        <v>2004</v>
      </c>
      <c r="E871" s="819" t="s">
        <v>404</v>
      </c>
      <c r="F871" s="819" t="s">
        <v>404</v>
      </c>
      <c r="G871" s="956">
        <v>40865</v>
      </c>
    </row>
    <row r="872" spans="1:7">
      <c r="A872" s="819">
        <v>873</v>
      </c>
      <c r="B872" s="819" t="s">
        <v>6571</v>
      </c>
      <c r="C872" s="954" t="s">
        <v>6572</v>
      </c>
      <c r="D872" s="819" t="s">
        <v>2980</v>
      </c>
      <c r="E872" s="819" t="s">
        <v>1397</v>
      </c>
      <c r="F872" s="819" t="s">
        <v>1397</v>
      </c>
      <c r="G872" s="956">
        <v>40882</v>
      </c>
    </row>
    <row r="873" spans="1:7">
      <c r="A873" s="819">
        <v>874</v>
      </c>
      <c r="B873" s="819" t="s">
        <v>137</v>
      </c>
      <c r="C873" s="954" t="s">
        <v>2992</v>
      </c>
      <c r="D873" s="819" t="s">
        <v>4573</v>
      </c>
      <c r="E873" s="819" t="s">
        <v>1397</v>
      </c>
      <c r="F873" s="819" t="s">
        <v>1394</v>
      </c>
      <c r="G873" s="956">
        <v>40865</v>
      </c>
    </row>
    <row r="874" spans="1:7">
      <c r="A874" s="819">
        <v>875</v>
      </c>
      <c r="B874" s="819" t="s">
        <v>8</v>
      </c>
      <c r="C874" s="954" t="s">
        <v>2994</v>
      </c>
      <c r="D874" s="819" t="s">
        <v>2995</v>
      </c>
      <c r="E874" s="819" t="s">
        <v>1394</v>
      </c>
      <c r="F874" s="819" t="s">
        <v>1394</v>
      </c>
      <c r="G874" s="958">
        <v>40817</v>
      </c>
    </row>
    <row r="875" spans="1:7">
      <c r="A875" s="819">
        <v>876</v>
      </c>
      <c r="B875" s="819" t="s">
        <v>101</v>
      </c>
      <c r="C875" s="954" t="s">
        <v>2996</v>
      </c>
      <c r="D875" s="819" t="s">
        <v>2951</v>
      </c>
      <c r="E875" s="819" t="s">
        <v>1371</v>
      </c>
      <c r="F875" s="819" t="s">
        <v>1394</v>
      </c>
      <c r="G875" s="956">
        <v>40849</v>
      </c>
    </row>
    <row r="876" spans="1:7">
      <c r="A876" s="819">
        <v>877</v>
      </c>
      <c r="B876" s="819" t="s">
        <v>1375</v>
      </c>
      <c r="C876" s="954" t="s">
        <v>2997</v>
      </c>
      <c r="D876" s="819" t="s">
        <v>5453</v>
      </c>
      <c r="E876" s="819" t="s">
        <v>1394</v>
      </c>
      <c r="F876" s="819" t="s">
        <v>1394</v>
      </c>
      <c r="G876" s="956"/>
    </row>
    <row r="877" spans="1:7">
      <c r="A877" s="819">
        <v>878</v>
      </c>
      <c r="B877" s="819" t="s">
        <v>101</v>
      </c>
      <c r="C877" s="954" t="s">
        <v>2972</v>
      </c>
      <c r="D877" s="819" t="s">
        <v>2973</v>
      </c>
      <c r="E877" s="819" t="s">
        <v>1371</v>
      </c>
      <c r="F877" s="819" t="s">
        <v>1394</v>
      </c>
      <c r="G877" s="956">
        <v>40849</v>
      </c>
    </row>
    <row r="878" spans="1:7">
      <c r="A878" s="819">
        <v>879</v>
      </c>
      <c r="B878" s="819" t="s">
        <v>1375</v>
      </c>
      <c r="C878" s="954" t="s">
        <v>2998</v>
      </c>
      <c r="D878" s="819" t="s">
        <v>2999</v>
      </c>
      <c r="E878" s="819" t="s">
        <v>1371</v>
      </c>
      <c r="F878" s="819" t="s">
        <v>1394</v>
      </c>
      <c r="G878" s="958">
        <v>40848</v>
      </c>
    </row>
    <row r="879" spans="1:7">
      <c r="A879" s="819">
        <v>880</v>
      </c>
      <c r="B879" s="819" t="s">
        <v>10</v>
      </c>
      <c r="C879" s="954" t="s">
        <v>3000</v>
      </c>
      <c r="D879" s="819" t="s">
        <v>5454</v>
      </c>
      <c r="E879" s="819" t="s">
        <v>1394</v>
      </c>
      <c r="F879" s="819" t="s">
        <v>1394</v>
      </c>
      <c r="G879" s="958">
        <v>40756</v>
      </c>
    </row>
    <row r="880" spans="1:7">
      <c r="A880" s="819">
        <v>881</v>
      </c>
      <c r="B880" s="819" t="s">
        <v>147</v>
      </c>
      <c r="C880" s="954" t="s">
        <v>1754</v>
      </c>
      <c r="D880" s="819" t="s">
        <v>2905</v>
      </c>
      <c r="E880" s="819" t="s">
        <v>1371</v>
      </c>
      <c r="F880" s="819" t="s">
        <v>3125</v>
      </c>
      <c r="G880" s="958">
        <v>40544</v>
      </c>
    </row>
    <row r="881" spans="1:7">
      <c r="A881" s="819">
        <v>882</v>
      </c>
      <c r="B881" s="819" t="s">
        <v>1375</v>
      </c>
      <c r="C881" s="954" t="s">
        <v>1376</v>
      </c>
      <c r="D881" s="819" t="s">
        <v>1377</v>
      </c>
      <c r="E881" s="819" t="s">
        <v>1371</v>
      </c>
      <c r="F881" s="819" t="s">
        <v>1394</v>
      </c>
      <c r="G881" s="958">
        <v>40787</v>
      </c>
    </row>
    <row r="882" spans="1:7">
      <c r="A882" s="819">
        <v>883</v>
      </c>
      <c r="B882" s="819" t="s">
        <v>8</v>
      </c>
      <c r="C882" s="954" t="s">
        <v>681</v>
      </c>
      <c r="D882" s="819" t="s">
        <v>5455</v>
      </c>
      <c r="E882" s="819" t="s">
        <v>1394</v>
      </c>
      <c r="F882" s="819" t="s">
        <v>1394</v>
      </c>
      <c r="G882" s="958">
        <v>40848</v>
      </c>
    </row>
    <row r="883" spans="1:7">
      <c r="A883" s="819">
        <v>884</v>
      </c>
      <c r="B883" s="819" t="s">
        <v>8</v>
      </c>
      <c r="C883" s="954" t="s">
        <v>1013</v>
      </c>
      <c r="D883" s="819" t="s">
        <v>5353</v>
      </c>
      <c r="E883" s="819" t="s">
        <v>1394</v>
      </c>
      <c r="F883" s="819" t="s">
        <v>1394</v>
      </c>
      <c r="G883" s="958">
        <v>40817</v>
      </c>
    </row>
    <row r="884" spans="1:7">
      <c r="A884" s="819">
        <v>885</v>
      </c>
      <c r="B884" s="819" t="s">
        <v>10</v>
      </c>
      <c r="C884" s="954" t="s">
        <v>3001</v>
      </c>
      <c r="D884" s="819" t="s">
        <v>2951</v>
      </c>
      <c r="E884" s="819" t="s">
        <v>1371</v>
      </c>
      <c r="F884" s="819" t="s">
        <v>1394</v>
      </c>
      <c r="G884" s="958">
        <v>40848</v>
      </c>
    </row>
    <row r="885" spans="1:7">
      <c r="A885" s="819">
        <v>886</v>
      </c>
      <c r="B885" s="819" t="s">
        <v>1743</v>
      </c>
      <c r="C885" s="954" t="s">
        <v>2708</v>
      </c>
      <c r="D885" s="819" t="s">
        <v>3002</v>
      </c>
      <c r="E885" s="819" t="s">
        <v>1371</v>
      </c>
      <c r="F885" s="819" t="s">
        <v>3125</v>
      </c>
      <c r="G885" s="956">
        <v>40914</v>
      </c>
    </row>
    <row r="886" spans="1:7">
      <c r="A886" s="819">
        <v>887</v>
      </c>
      <c r="B886" s="819" t="s">
        <v>8</v>
      </c>
      <c r="C886" s="954" t="s">
        <v>4776</v>
      </c>
      <c r="D886" s="819" t="s">
        <v>5456</v>
      </c>
      <c r="E886" s="819" t="s">
        <v>1371</v>
      </c>
      <c r="F886" s="819" t="s">
        <v>3125</v>
      </c>
      <c r="G886" s="958">
        <v>40878</v>
      </c>
    </row>
    <row r="887" spans="1:7">
      <c r="A887" s="819">
        <v>888</v>
      </c>
      <c r="B887" s="819" t="s">
        <v>8</v>
      </c>
      <c r="C887" s="954" t="s">
        <v>2580</v>
      </c>
      <c r="D887" s="819" t="s">
        <v>3004</v>
      </c>
      <c r="E887" s="819" t="s">
        <v>1371</v>
      </c>
      <c r="F887" s="819" t="s">
        <v>3125</v>
      </c>
      <c r="G887" s="956">
        <v>40882</v>
      </c>
    </row>
    <row r="888" spans="1:7">
      <c r="A888" s="819">
        <v>889</v>
      </c>
      <c r="B888" s="819" t="s">
        <v>6548</v>
      </c>
      <c r="C888" s="954" t="s">
        <v>3005</v>
      </c>
      <c r="D888" s="819" t="s">
        <v>1126</v>
      </c>
      <c r="E888" s="819" t="s">
        <v>1979</v>
      </c>
      <c r="F888" s="819" t="s">
        <v>1979</v>
      </c>
      <c r="G888" s="955" t="s">
        <v>2516</v>
      </c>
    </row>
    <row r="889" spans="1:7">
      <c r="A889" s="819">
        <v>890</v>
      </c>
      <c r="B889" s="819" t="s">
        <v>249</v>
      </c>
      <c r="C889" s="954" t="s">
        <v>3006</v>
      </c>
      <c r="D889" s="819" t="s">
        <v>3007</v>
      </c>
      <c r="E889" s="819" t="s">
        <v>1979</v>
      </c>
      <c r="F889" s="819" t="s">
        <v>1979</v>
      </c>
      <c r="G889" s="955" t="s">
        <v>2516</v>
      </c>
    </row>
    <row r="890" spans="1:7">
      <c r="A890" s="819">
        <v>891</v>
      </c>
      <c r="B890" s="819" t="s">
        <v>20</v>
      </c>
      <c r="C890" s="954" t="s">
        <v>1425</v>
      </c>
      <c r="D890" s="819" t="s">
        <v>2767</v>
      </c>
      <c r="E890" s="819" t="s">
        <v>1397</v>
      </c>
      <c r="F890" s="819" t="s">
        <v>1979</v>
      </c>
      <c r="G890" s="955" t="s">
        <v>2516</v>
      </c>
    </row>
    <row r="891" spans="1:7">
      <c r="A891" s="819">
        <v>892</v>
      </c>
      <c r="B891" s="819" t="s">
        <v>8</v>
      </c>
      <c r="C891" s="954" t="s">
        <v>3008</v>
      </c>
      <c r="D891" s="819" t="s">
        <v>3009</v>
      </c>
      <c r="E891" s="819" t="s">
        <v>2932</v>
      </c>
      <c r="F891" s="819" t="s">
        <v>1394</v>
      </c>
      <c r="G891" s="958" t="s">
        <v>3010</v>
      </c>
    </row>
    <row r="892" spans="1:7">
      <c r="A892" s="819">
        <v>893</v>
      </c>
      <c r="B892" s="819" t="s">
        <v>8</v>
      </c>
      <c r="C892" s="954" t="s">
        <v>2484</v>
      </c>
      <c r="D892" s="819" t="s">
        <v>2485</v>
      </c>
      <c r="E892" s="819" t="s">
        <v>1371</v>
      </c>
      <c r="F892" s="819" t="s">
        <v>1394</v>
      </c>
      <c r="G892" s="958">
        <v>40787</v>
      </c>
    </row>
    <row r="893" spans="1:7">
      <c r="A893" s="819">
        <v>894</v>
      </c>
      <c r="B893" s="819" t="s">
        <v>8</v>
      </c>
      <c r="C893" s="954" t="s">
        <v>3011</v>
      </c>
      <c r="D893" s="819" t="s">
        <v>2485</v>
      </c>
      <c r="E893" s="819" t="s">
        <v>1371</v>
      </c>
      <c r="F893" s="819" t="s">
        <v>1394</v>
      </c>
      <c r="G893" s="958">
        <v>40817</v>
      </c>
    </row>
    <row r="894" spans="1:7">
      <c r="A894" s="819">
        <v>895</v>
      </c>
      <c r="B894" s="819" t="s">
        <v>1375</v>
      </c>
      <c r="C894" s="954" t="s">
        <v>2922</v>
      </c>
      <c r="D894" s="819" t="s">
        <v>2563</v>
      </c>
      <c r="E894" s="819" t="s">
        <v>1371</v>
      </c>
      <c r="F894" s="819" t="s">
        <v>1394</v>
      </c>
      <c r="G894" s="958">
        <v>40817</v>
      </c>
    </row>
    <row r="895" spans="1:7">
      <c r="A895" s="819">
        <v>896</v>
      </c>
      <c r="B895" s="819" t="s">
        <v>8</v>
      </c>
      <c r="C895" s="954" t="s">
        <v>3012</v>
      </c>
      <c r="D895" s="819" t="s">
        <v>2485</v>
      </c>
      <c r="E895" s="819" t="s">
        <v>2932</v>
      </c>
      <c r="F895" s="819" t="s">
        <v>1394</v>
      </c>
      <c r="G895" s="958">
        <v>40817</v>
      </c>
    </row>
    <row r="896" spans="1:7">
      <c r="A896" s="819">
        <v>897</v>
      </c>
      <c r="B896" s="819" t="s">
        <v>8</v>
      </c>
      <c r="C896" s="954" t="s">
        <v>2247</v>
      </c>
      <c r="D896" s="819" t="s">
        <v>2443</v>
      </c>
      <c r="E896" s="819" t="s">
        <v>1371</v>
      </c>
      <c r="F896" s="819" t="s">
        <v>1394</v>
      </c>
      <c r="G896" s="958">
        <v>40817</v>
      </c>
    </row>
    <row r="897" spans="1:7">
      <c r="A897" s="819">
        <v>898</v>
      </c>
      <c r="B897" s="819" t="s">
        <v>1375</v>
      </c>
      <c r="C897" s="954" t="s">
        <v>3013</v>
      </c>
      <c r="D897" s="819" t="s">
        <v>3014</v>
      </c>
      <c r="E897" s="819" t="s">
        <v>1371</v>
      </c>
      <c r="F897" s="819" t="s">
        <v>1394</v>
      </c>
      <c r="G897" s="958">
        <v>40756</v>
      </c>
    </row>
    <row r="898" spans="1:7">
      <c r="A898" s="819">
        <v>899</v>
      </c>
      <c r="B898" s="819" t="s">
        <v>8</v>
      </c>
      <c r="C898" s="954" t="s">
        <v>3015</v>
      </c>
      <c r="D898" s="819" t="s">
        <v>3016</v>
      </c>
      <c r="E898" s="819" t="s">
        <v>1394</v>
      </c>
      <c r="F898" s="819" t="s">
        <v>1394</v>
      </c>
      <c r="G898" s="958">
        <v>40817</v>
      </c>
    </row>
    <row r="899" spans="1:7">
      <c r="A899" s="819">
        <v>900</v>
      </c>
      <c r="B899" s="819" t="s">
        <v>10</v>
      </c>
      <c r="C899" s="954" t="s">
        <v>3017</v>
      </c>
      <c r="D899" s="819" t="s">
        <v>3018</v>
      </c>
      <c r="E899" s="819" t="s">
        <v>2932</v>
      </c>
      <c r="F899" s="819" t="s">
        <v>1394</v>
      </c>
      <c r="G899" s="958">
        <v>40787</v>
      </c>
    </row>
    <row r="900" spans="1:7">
      <c r="A900" s="819">
        <v>901</v>
      </c>
      <c r="B900" s="819" t="s">
        <v>8</v>
      </c>
      <c r="C900" s="954" t="s">
        <v>3019</v>
      </c>
      <c r="D900" s="819" t="s">
        <v>1017</v>
      </c>
      <c r="E900" s="819" t="s">
        <v>1371</v>
      </c>
      <c r="F900" s="819" t="s">
        <v>1394</v>
      </c>
      <c r="G900" s="958">
        <v>40787</v>
      </c>
    </row>
    <row r="901" spans="1:7">
      <c r="A901" s="819">
        <v>902</v>
      </c>
      <c r="B901" s="819" t="s">
        <v>142</v>
      </c>
      <c r="C901" s="954" t="s">
        <v>1011</v>
      </c>
      <c r="D901" s="819" t="s">
        <v>1012</v>
      </c>
      <c r="E901" s="819" t="s">
        <v>1371</v>
      </c>
      <c r="F901" s="819" t="s">
        <v>1394</v>
      </c>
      <c r="G901" s="958">
        <v>40756</v>
      </c>
    </row>
    <row r="902" spans="1:7">
      <c r="A902" s="819">
        <v>903</v>
      </c>
      <c r="B902" s="819" t="s">
        <v>10</v>
      </c>
      <c r="C902" s="954" t="s">
        <v>1708</v>
      </c>
      <c r="D902" s="819" t="s">
        <v>3664</v>
      </c>
      <c r="E902" s="819" t="s">
        <v>2932</v>
      </c>
      <c r="F902" s="819" t="s">
        <v>1394</v>
      </c>
      <c r="G902" s="958">
        <v>40817</v>
      </c>
    </row>
    <row r="903" spans="1:7">
      <c r="A903" s="819">
        <v>904</v>
      </c>
      <c r="B903" s="819" t="s">
        <v>8</v>
      </c>
      <c r="C903" s="954" t="s">
        <v>1025</v>
      </c>
      <c r="D903" s="819" t="s">
        <v>3020</v>
      </c>
      <c r="E903" s="819" t="s">
        <v>2932</v>
      </c>
      <c r="F903" s="819" t="s">
        <v>1394</v>
      </c>
      <c r="G903" s="958">
        <v>40756</v>
      </c>
    </row>
    <row r="904" spans="1:7">
      <c r="A904" s="819">
        <v>905</v>
      </c>
      <c r="B904" s="819" t="s">
        <v>101</v>
      </c>
      <c r="C904" s="954" t="s">
        <v>1015</v>
      </c>
      <c r="D904" s="819" t="s">
        <v>1341</v>
      </c>
      <c r="E904" s="819" t="s">
        <v>1394</v>
      </c>
      <c r="F904" s="819" t="s">
        <v>1394</v>
      </c>
      <c r="G904" s="958">
        <v>40756</v>
      </c>
    </row>
    <row r="905" spans="1:7">
      <c r="A905" s="819">
        <v>906</v>
      </c>
      <c r="B905" s="819" t="s">
        <v>10</v>
      </c>
      <c r="C905" s="954" t="s">
        <v>680</v>
      </c>
      <c r="D905" s="819" t="s">
        <v>1017</v>
      </c>
      <c r="E905" s="819" t="s">
        <v>1394</v>
      </c>
      <c r="F905" s="819" t="s">
        <v>1394</v>
      </c>
      <c r="G905" s="958">
        <v>40756</v>
      </c>
    </row>
    <row r="906" spans="1:7">
      <c r="A906" s="819">
        <v>907</v>
      </c>
      <c r="B906" s="819" t="s">
        <v>12</v>
      </c>
      <c r="C906" s="954" t="s">
        <v>3021</v>
      </c>
      <c r="D906" s="819" t="s">
        <v>3022</v>
      </c>
      <c r="E906" s="819" t="s">
        <v>1394</v>
      </c>
      <c r="F906" s="819" t="s">
        <v>1394</v>
      </c>
      <c r="G906" s="958">
        <v>40817</v>
      </c>
    </row>
    <row r="907" spans="1:7">
      <c r="A907" s="819">
        <v>908</v>
      </c>
      <c r="B907" s="819" t="s">
        <v>10</v>
      </c>
      <c r="C907" s="954" t="s">
        <v>3023</v>
      </c>
      <c r="D907" s="819" t="s">
        <v>2447</v>
      </c>
      <c r="E907" s="819" t="s">
        <v>1394</v>
      </c>
      <c r="F907" s="819" t="s">
        <v>1394</v>
      </c>
      <c r="G907" s="958">
        <v>40787</v>
      </c>
    </row>
    <row r="908" spans="1:7">
      <c r="A908" s="819">
        <v>909</v>
      </c>
      <c r="B908" s="819" t="s">
        <v>10</v>
      </c>
      <c r="C908" s="954" t="s">
        <v>2548</v>
      </c>
      <c r="D908" s="819" t="s">
        <v>1098</v>
      </c>
      <c r="E908" s="819" t="s">
        <v>1371</v>
      </c>
      <c r="F908" s="819" t="s">
        <v>3125</v>
      </c>
      <c r="G908" s="956">
        <v>40947</v>
      </c>
    </row>
    <row r="909" spans="1:7">
      <c r="A909" s="819">
        <v>910</v>
      </c>
      <c r="B909" s="819" t="s">
        <v>147</v>
      </c>
      <c r="C909" s="954" t="s">
        <v>2486</v>
      </c>
      <c r="D909" s="819" t="s">
        <v>1124</v>
      </c>
      <c r="E909" s="819" t="s">
        <v>1371</v>
      </c>
      <c r="F909" s="819" t="s">
        <v>3214</v>
      </c>
      <c r="G909" s="956">
        <v>40892</v>
      </c>
    </row>
    <row r="910" spans="1:7">
      <c r="A910" s="819">
        <v>911</v>
      </c>
      <c r="B910" s="819" t="s">
        <v>95</v>
      </c>
      <c r="C910" s="954" t="s">
        <v>2248</v>
      </c>
      <c r="D910" s="819" t="s">
        <v>2726</v>
      </c>
      <c r="E910" s="819" t="s">
        <v>1371</v>
      </c>
      <c r="F910" s="819" t="s">
        <v>5501</v>
      </c>
      <c r="G910" s="958">
        <v>40817</v>
      </c>
    </row>
    <row r="911" spans="1:7">
      <c r="A911" s="819">
        <v>912</v>
      </c>
      <c r="B911" s="819" t="s">
        <v>401</v>
      </c>
      <c r="C911" s="954" t="s">
        <v>2221</v>
      </c>
      <c r="D911" s="819" t="s">
        <v>3024</v>
      </c>
      <c r="E911" s="819" t="s">
        <v>1371</v>
      </c>
      <c r="F911" s="819" t="s">
        <v>3692</v>
      </c>
      <c r="G911" s="956">
        <v>40945</v>
      </c>
    </row>
    <row r="912" spans="1:7">
      <c r="A912" s="819">
        <v>913</v>
      </c>
      <c r="B912" s="819" t="s">
        <v>6551</v>
      </c>
      <c r="C912" s="954" t="s">
        <v>812</v>
      </c>
      <c r="D912" s="819" t="s">
        <v>793</v>
      </c>
      <c r="E912" s="819" t="s">
        <v>1371</v>
      </c>
      <c r="F912" s="819" t="s">
        <v>1371</v>
      </c>
      <c r="G912" s="956">
        <v>40945</v>
      </c>
    </row>
    <row r="913" spans="1:7">
      <c r="A913" s="819">
        <v>914</v>
      </c>
      <c r="B913" s="819" t="s">
        <v>106</v>
      </c>
      <c r="C913" s="954" t="s">
        <v>3026</v>
      </c>
      <c r="D913" s="819" t="s">
        <v>3027</v>
      </c>
      <c r="E913" s="819" t="s">
        <v>1371</v>
      </c>
      <c r="F913" s="819" t="s">
        <v>3207</v>
      </c>
      <c r="G913" s="956">
        <v>40952</v>
      </c>
    </row>
    <row r="914" spans="1:7">
      <c r="A914" s="819">
        <v>915</v>
      </c>
      <c r="B914" s="819" t="s">
        <v>106</v>
      </c>
      <c r="C914" s="954" t="s">
        <v>3026</v>
      </c>
      <c r="D914" s="819" t="s">
        <v>3027</v>
      </c>
      <c r="E914" s="819" t="s">
        <v>1371</v>
      </c>
      <c r="F914" s="819" t="s">
        <v>5950</v>
      </c>
      <c r="G914" s="956">
        <v>40942</v>
      </c>
    </row>
    <row r="915" spans="1:7">
      <c r="A915" s="819">
        <v>916</v>
      </c>
      <c r="B915" s="819" t="s">
        <v>6548</v>
      </c>
      <c r="C915" s="954" t="s">
        <v>1898</v>
      </c>
      <c r="D915" s="819" t="s">
        <v>1545</v>
      </c>
      <c r="E915" s="819" t="s">
        <v>1397</v>
      </c>
      <c r="F915" s="819" t="s">
        <v>2040</v>
      </c>
      <c r="G915" s="956">
        <v>40905</v>
      </c>
    </row>
    <row r="916" spans="1:7">
      <c r="A916" s="819">
        <v>917</v>
      </c>
      <c r="B916" s="819" t="s">
        <v>106</v>
      </c>
      <c r="C916" s="954" t="s">
        <v>3715</v>
      </c>
      <c r="D916" s="819" t="s">
        <v>2560</v>
      </c>
      <c r="E916" s="819" t="s">
        <v>2932</v>
      </c>
      <c r="F916" s="819" t="s">
        <v>3692</v>
      </c>
      <c r="G916" s="955" t="s">
        <v>2516</v>
      </c>
    </row>
    <row r="917" spans="1:7">
      <c r="A917" s="819">
        <v>918</v>
      </c>
      <c r="B917" s="819" t="s">
        <v>158</v>
      </c>
      <c r="C917" s="954" t="s">
        <v>160</v>
      </c>
      <c r="D917" s="819" t="s">
        <v>1732</v>
      </c>
      <c r="E917" s="819" t="s">
        <v>1397</v>
      </c>
      <c r="F917" s="819" t="s">
        <v>3200</v>
      </c>
      <c r="G917" s="956">
        <v>40932</v>
      </c>
    </row>
    <row r="918" spans="1:7">
      <c r="A918" s="819">
        <v>919</v>
      </c>
      <c r="B918" s="819" t="s">
        <v>147</v>
      </c>
      <c r="C918" s="954" t="s">
        <v>1386</v>
      </c>
      <c r="D918" s="819" t="s">
        <v>817</v>
      </c>
      <c r="E918" s="819" t="s">
        <v>1371</v>
      </c>
      <c r="F918" s="819" t="s">
        <v>5950</v>
      </c>
      <c r="G918" s="956">
        <v>40899</v>
      </c>
    </row>
    <row r="919" spans="1:7">
      <c r="A919" s="819">
        <v>920</v>
      </c>
      <c r="B919" s="819" t="s">
        <v>147</v>
      </c>
      <c r="C919" s="954" t="s">
        <v>3029</v>
      </c>
      <c r="D919" s="819" t="s">
        <v>2705</v>
      </c>
      <c r="E919" s="819" t="s">
        <v>2932</v>
      </c>
      <c r="F919" s="819" t="s">
        <v>3207</v>
      </c>
      <c r="G919" s="956">
        <v>40952</v>
      </c>
    </row>
    <row r="920" spans="1:7">
      <c r="A920" s="819">
        <v>921</v>
      </c>
      <c r="B920" s="819" t="s">
        <v>3030</v>
      </c>
      <c r="C920" s="954" t="s">
        <v>3031</v>
      </c>
      <c r="D920" s="819" t="s">
        <v>3032</v>
      </c>
      <c r="E920" s="819" t="s">
        <v>1371</v>
      </c>
      <c r="F920" s="819" t="s">
        <v>5524</v>
      </c>
      <c r="G920" s="956">
        <v>40954</v>
      </c>
    </row>
    <row r="921" spans="1:7">
      <c r="A921" s="819">
        <v>922</v>
      </c>
      <c r="B921" s="819" t="s">
        <v>106</v>
      </c>
      <c r="C921" s="954" t="s">
        <v>3033</v>
      </c>
      <c r="D921" s="819" t="s">
        <v>3034</v>
      </c>
      <c r="E921" s="819" t="s">
        <v>1371</v>
      </c>
      <c r="F921" s="819" t="s">
        <v>5524</v>
      </c>
      <c r="G921" s="956">
        <v>40954</v>
      </c>
    </row>
    <row r="922" spans="1:7">
      <c r="A922" s="819">
        <v>923</v>
      </c>
      <c r="B922" s="819" t="s">
        <v>101</v>
      </c>
      <c r="C922" s="954" t="s">
        <v>2534</v>
      </c>
      <c r="D922" s="819" t="s">
        <v>3035</v>
      </c>
      <c r="E922" s="819" t="s">
        <v>3036</v>
      </c>
      <c r="F922" s="819" t="s">
        <v>5524</v>
      </c>
      <c r="G922" s="956">
        <v>40954</v>
      </c>
    </row>
    <row r="923" spans="1:7">
      <c r="A923" s="819">
        <v>924</v>
      </c>
      <c r="B923" s="819" t="s">
        <v>1468</v>
      </c>
      <c r="C923" s="954" t="s">
        <v>2082</v>
      </c>
      <c r="D923" s="819" t="s">
        <v>2003</v>
      </c>
      <c r="E923" s="819" t="s">
        <v>1397</v>
      </c>
      <c r="F923" s="819" t="s">
        <v>3761</v>
      </c>
      <c r="G923" s="956">
        <v>40928</v>
      </c>
    </row>
    <row r="924" spans="1:7">
      <c r="A924" s="819">
        <v>925</v>
      </c>
      <c r="B924" s="819" t="s">
        <v>143</v>
      </c>
      <c r="C924" s="954" t="s">
        <v>3037</v>
      </c>
      <c r="D924" s="819" t="s">
        <v>3038</v>
      </c>
      <c r="E924" s="819" t="s">
        <v>1394</v>
      </c>
      <c r="F924" s="819" t="s">
        <v>1928</v>
      </c>
      <c r="G924" s="956">
        <v>41008</v>
      </c>
    </row>
    <row r="925" spans="1:7">
      <c r="A925" s="819">
        <v>926</v>
      </c>
      <c r="B925" s="819" t="s">
        <v>143</v>
      </c>
      <c r="C925" s="954" t="s">
        <v>3039</v>
      </c>
      <c r="D925" s="819" t="s">
        <v>3040</v>
      </c>
      <c r="E925" s="819" t="s">
        <v>1394</v>
      </c>
      <c r="F925" s="819" t="s">
        <v>1928</v>
      </c>
      <c r="G925" s="956">
        <v>41008</v>
      </c>
    </row>
    <row r="926" spans="1:7">
      <c r="A926" s="819">
        <v>927</v>
      </c>
      <c r="B926" s="819" t="s">
        <v>143</v>
      </c>
      <c r="C926" s="954" t="s">
        <v>2255</v>
      </c>
      <c r="D926" s="819" t="s">
        <v>3041</v>
      </c>
      <c r="E926" s="819" t="s">
        <v>1394</v>
      </c>
      <c r="F926" s="819" t="s">
        <v>1928</v>
      </c>
      <c r="G926" s="956">
        <v>41008</v>
      </c>
    </row>
    <row r="927" spans="1:7">
      <c r="A927" s="819">
        <v>928</v>
      </c>
      <c r="B927" s="819" t="s">
        <v>30</v>
      </c>
      <c r="C927" s="954" t="s">
        <v>3042</v>
      </c>
      <c r="D927" s="819" t="s">
        <v>3043</v>
      </c>
      <c r="E927" s="819" t="s">
        <v>1397</v>
      </c>
      <c r="F927" s="819" t="s">
        <v>5525</v>
      </c>
      <c r="G927" s="956">
        <v>40919</v>
      </c>
    </row>
    <row r="928" spans="1:7">
      <c r="A928" s="819">
        <v>929</v>
      </c>
      <c r="B928" s="819" t="s">
        <v>3044</v>
      </c>
      <c r="C928" s="954" t="s">
        <v>3045</v>
      </c>
      <c r="D928" s="819" t="s">
        <v>3046</v>
      </c>
      <c r="E928" s="819" t="s">
        <v>3047</v>
      </c>
      <c r="F928" s="819" t="s">
        <v>1371</v>
      </c>
      <c r="G928" s="956">
        <v>40896</v>
      </c>
    </row>
    <row r="929" spans="1:7">
      <c r="A929" s="819">
        <v>930</v>
      </c>
      <c r="B929" s="819" t="s">
        <v>143</v>
      </c>
      <c r="C929" s="954" t="s">
        <v>2769</v>
      </c>
      <c r="D929" s="819" t="s">
        <v>3041</v>
      </c>
      <c r="E929" s="819" t="s">
        <v>1394</v>
      </c>
      <c r="F929" s="819" t="s">
        <v>1928</v>
      </c>
      <c r="G929" s="956">
        <v>40931</v>
      </c>
    </row>
    <row r="930" spans="1:7">
      <c r="A930" s="819">
        <v>931</v>
      </c>
      <c r="B930" s="819" t="s">
        <v>6548</v>
      </c>
      <c r="C930" s="954" t="s">
        <v>27</v>
      </c>
      <c r="D930" s="819" t="s">
        <v>1098</v>
      </c>
      <c r="E930" s="819" t="s">
        <v>1397</v>
      </c>
      <c r="F930" s="819" t="s">
        <v>3710</v>
      </c>
      <c r="G930" s="956">
        <v>40932</v>
      </c>
    </row>
    <row r="931" spans="1:7">
      <c r="A931" s="819">
        <v>932</v>
      </c>
      <c r="B931" s="819" t="s">
        <v>226</v>
      </c>
      <c r="C931" s="954" t="s">
        <v>1427</v>
      </c>
      <c r="D931" s="819" t="s">
        <v>1105</v>
      </c>
      <c r="E931" s="819" t="s">
        <v>404</v>
      </c>
      <c r="F931" s="819" t="s">
        <v>404</v>
      </c>
      <c r="G931" s="956">
        <v>40928</v>
      </c>
    </row>
    <row r="932" spans="1:7">
      <c r="A932" s="819">
        <v>933</v>
      </c>
      <c r="B932" s="819" t="s">
        <v>1103</v>
      </c>
      <c r="C932" s="954" t="s">
        <v>2024</v>
      </c>
      <c r="D932" s="819" t="s">
        <v>2025</v>
      </c>
      <c r="E932" s="819" t="s">
        <v>404</v>
      </c>
      <c r="F932" s="819" t="s">
        <v>404</v>
      </c>
      <c r="G932" s="956">
        <v>40928</v>
      </c>
    </row>
    <row r="933" spans="1:7">
      <c r="A933" s="819">
        <v>934</v>
      </c>
      <c r="B933" s="819" t="s">
        <v>24</v>
      </c>
      <c r="C933" s="954" t="s">
        <v>1903</v>
      </c>
      <c r="D933" s="819" t="s">
        <v>1969</v>
      </c>
      <c r="E933" s="819" t="s">
        <v>1397</v>
      </c>
      <c r="F933" s="819" t="s">
        <v>5286</v>
      </c>
      <c r="G933" s="956">
        <v>40933</v>
      </c>
    </row>
    <row r="934" spans="1:7">
      <c r="A934" s="819">
        <v>935</v>
      </c>
      <c r="B934" s="819" t="s">
        <v>106</v>
      </c>
      <c r="C934" s="954" t="s">
        <v>3048</v>
      </c>
      <c r="D934" s="819" t="s">
        <v>3049</v>
      </c>
      <c r="E934" s="819" t="s">
        <v>1371</v>
      </c>
      <c r="F934" s="819" t="s">
        <v>5950</v>
      </c>
      <c r="G934" s="958">
        <v>40940</v>
      </c>
    </row>
    <row r="935" spans="1:7">
      <c r="A935" s="819">
        <v>936</v>
      </c>
      <c r="B935" s="819" t="s">
        <v>147</v>
      </c>
      <c r="C935" s="954" t="s">
        <v>1386</v>
      </c>
      <c r="D935" s="819" t="s">
        <v>817</v>
      </c>
      <c r="E935" s="819" t="s">
        <v>1371</v>
      </c>
      <c r="F935" s="819" t="s">
        <v>1371</v>
      </c>
      <c r="G935" s="956">
        <v>40899</v>
      </c>
    </row>
    <row r="936" spans="1:7">
      <c r="A936" s="819">
        <v>937</v>
      </c>
      <c r="B936" s="819" t="s">
        <v>143</v>
      </c>
      <c r="C936" s="954" t="s">
        <v>3050</v>
      </c>
      <c r="D936" s="819" t="s">
        <v>3051</v>
      </c>
      <c r="E936" s="819" t="s">
        <v>1928</v>
      </c>
      <c r="F936" s="819" t="s">
        <v>5526</v>
      </c>
      <c r="G936" s="956">
        <v>41009</v>
      </c>
    </row>
    <row r="937" spans="1:7">
      <c r="A937" s="819">
        <v>938</v>
      </c>
      <c r="B937" s="819" t="s">
        <v>143</v>
      </c>
      <c r="C937" s="954" t="s">
        <v>3052</v>
      </c>
      <c r="D937" s="819" t="s">
        <v>3137</v>
      </c>
      <c r="E937" s="819" t="s">
        <v>1394</v>
      </c>
      <c r="F937" s="819" t="s">
        <v>1928</v>
      </c>
      <c r="G937" s="956">
        <v>41009</v>
      </c>
    </row>
    <row r="938" spans="1:7">
      <c r="A938" s="819">
        <v>939</v>
      </c>
      <c r="B938" s="819" t="s">
        <v>158</v>
      </c>
      <c r="C938" s="954" t="s">
        <v>3053</v>
      </c>
      <c r="D938" s="819" t="s">
        <v>3054</v>
      </c>
      <c r="E938" s="819" t="s">
        <v>2917</v>
      </c>
      <c r="F938" s="819" t="s">
        <v>2917</v>
      </c>
      <c r="G938" s="956">
        <v>41009</v>
      </c>
    </row>
    <row r="939" spans="1:7">
      <c r="A939" s="819">
        <v>940</v>
      </c>
      <c r="B939" s="819" t="s">
        <v>158</v>
      </c>
      <c r="C939" s="954" t="s">
        <v>1863</v>
      </c>
      <c r="D939" s="819" t="s">
        <v>786</v>
      </c>
      <c r="E939" s="819" t="s">
        <v>2917</v>
      </c>
      <c r="F939" s="819" t="s">
        <v>2917</v>
      </c>
      <c r="G939" s="956">
        <v>41009</v>
      </c>
    </row>
    <row r="940" spans="1:7">
      <c r="A940" s="819">
        <v>941</v>
      </c>
      <c r="B940" s="819" t="s">
        <v>28</v>
      </c>
      <c r="C940" s="954" t="s">
        <v>803</v>
      </c>
      <c r="D940" s="819" t="s">
        <v>5376</v>
      </c>
      <c r="E940" s="819" t="s">
        <v>1928</v>
      </c>
      <c r="F940" s="819" t="s">
        <v>2917</v>
      </c>
      <c r="G940" s="956">
        <v>41011</v>
      </c>
    </row>
    <row r="941" spans="1:7">
      <c r="A941" s="819">
        <v>942</v>
      </c>
      <c r="B941" s="819" t="s">
        <v>763</v>
      </c>
      <c r="C941" s="954" t="s">
        <v>2935</v>
      </c>
      <c r="D941" s="819" t="s">
        <v>5446</v>
      </c>
      <c r="E941" s="819" t="s">
        <v>3056</v>
      </c>
      <c r="F941" s="819" t="s">
        <v>3056</v>
      </c>
      <c r="G941" s="956">
        <v>41011</v>
      </c>
    </row>
    <row r="942" spans="1:7">
      <c r="A942" s="819">
        <v>943</v>
      </c>
      <c r="B942" s="819" t="s">
        <v>24</v>
      </c>
      <c r="C942" s="954" t="s">
        <v>1367</v>
      </c>
      <c r="D942" s="819" t="s">
        <v>1379</v>
      </c>
      <c r="E942" s="819" t="s">
        <v>3056</v>
      </c>
      <c r="F942" s="819" t="s">
        <v>3056</v>
      </c>
      <c r="G942" s="956">
        <v>41013</v>
      </c>
    </row>
    <row r="943" spans="1:7">
      <c r="A943" s="819">
        <v>944</v>
      </c>
      <c r="B943" s="819" t="s">
        <v>158</v>
      </c>
      <c r="C943" s="954" t="s">
        <v>3057</v>
      </c>
      <c r="D943" s="819" t="s">
        <v>3058</v>
      </c>
      <c r="E943" s="819" t="s">
        <v>3056</v>
      </c>
      <c r="F943" s="819" t="s">
        <v>3056</v>
      </c>
      <c r="G943" s="956">
        <v>41013</v>
      </c>
    </row>
    <row r="944" spans="1:7">
      <c r="A944" s="819">
        <v>945</v>
      </c>
      <c r="B944" s="819" t="s">
        <v>158</v>
      </c>
      <c r="C944" s="954" t="s">
        <v>3059</v>
      </c>
      <c r="D944" s="819"/>
      <c r="E944" s="819" t="s">
        <v>3056</v>
      </c>
      <c r="F944" s="819" t="s">
        <v>3056</v>
      </c>
      <c r="G944" s="956">
        <v>41016</v>
      </c>
    </row>
    <row r="945" spans="1:7">
      <c r="A945" s="819">
        <v>946</v>
      </c>
      <c r="B945" s="819" t="s">
        <v>28</v>
      </c>
      <c r="C945" s="954" t="s">
        <v>1890</v>
      </c>
      <c r="D945" s="819" t="s">
        <v>3060</v>
      </c>
      <c r="E945" s="819" t="s">
        <v>2917</v>
      </c>
      <c r="F945" s="819" t="s">
        <v>3061</v>
      </c>
      <c r="G945" s="956">
        <v>40997</v>
      </c>
    </row>
    <row r="946" spans="1:7">
      <c r="A946" s="819">
        <v>947</v>
      </c>
      <c r="B946" s="819" t="s">
        <v>13</v>
      </c>
      <c r="C946" s="954" t="s">
        <v>5452</v>
      </c>
      <c r="D946" s="819" t="s">
        <v>5457</v>
      </c>
      <c r="E946" s="819" t="s">
        <v>1851</v>
      </c>
      <c r="F946" s="819" t="s">
        <v>1851</v>
      </c>
      <c r="G946" s="956">
        <v>41114</v>
      </c>
    </row>
    <row r="947" spans="1:7">
      <c r="A947" s="819">
        <v>948</v>
      </c>
      <c r="B947" s="819" t="s">
        <v>13</v>
      </c>
      <c r="C947" s="954" t="s">
        <v>3089</v>
      </c>
      <c r="D947" s="819" t="s">
        <v>3090</v>
      </c>
      <c r="E947" s="819" t="s">
        <v>1394</v>
      </c>
      <c r="F947" s="819" t="s">
        <v>1394</v>
      </c>
      <c r="G947" s="955">
        <v>2011</v>
      </c>
    </row>
    <row r="948" spans="1:7">
      <c r="A948" s="819">
        <v>949</v>
      </c>
      <c r="B948" s="819" t="s">
        <v>13</v>
      </c>
      <c r="C948" s="954" t="s">
        <v>3091</v>
      </c>
      <c r="D948" s="819" t="s">
        <v>3090</v>
      </c>
      <c r="E948" s="819" t="s">
        <v>1394</v>
      </c>
      <c r="F948" s="819" t="s">
        <v>1394</v>
      </c>
      <c r="G948" s="956">
        <v>40911</v>
      </c>
    </row>
    <row r="949" spans="1:7">
      <c r="A949" s="819">
        <v>950</v>
      </c>
      <c r="B949" s="819" t="s">
        <v>13</v>
      </c>
      <c r="C949" s="954" t="s">
        <v>3092</v>
      </c>
      <c r="D949" s="819" t="s">
        <v>3090</v>
      </c>
      <c r="E949" s="819" t="s">
        <v>1394</v>
      </c>
      <c r="F949" s="819" t="s">
        <v>1394</v>
      </c>
      <c r="G949" s="956">
        <v>40946</v>
      </c>
    </row>
    <row r="950" spans="1:7">
      <c r="A950" s="819">
        <v>951</v>
      </c>
      <c r="B950" s="819" t="s">
        <v>13</v>
      </c>
      <c r="C950" s="954" t="s">
        <v>3093</v>
      </c>
      <c r="D950" s="819" t="s">
        <v>1360</v>
      </c>
      <c r="E950" s="819" t="s">
        <v>1394</v>
      </c>
      <c r="F950" s="819" t="s">
        <v>1394</v>
      </c>
      <c r="G950" s="958">
        <v>41214</v>
      </c>
    </row>
    <row r="951" spans="1:7">
      <c r="A951" s="819">
        <v>952</v>
      </c>
      <c r="B951" s="819" t="s">
        <v>13</v>
      </c>
      <c r="C951" s="954" t="s">
        <v>3094</v>
      </c>
      <c r="D951" s="819" t="s">
        <v>3090</v>
      </c>
      <c r="E951" s="819" t="s">
        <v>1394</v>
      </c>
      <c r="F951" s="819" t="s">
        <v>1394</v>
      </c>
      <c r="G951" s="955">
        <v>2011</v>
      </c>
    </row>
    <row r="952" spans="1:7">
      <c r="A952" s="819">
        <v>953</v>
      </c>
      <c r="B952" s="819" t="s">
        <v>13</v>
      </c>
      <c r="C952" s="954" t="s">
        <v>3095</v>
      </c>
      <c r="D952" s="819" t="s">
        <v>3096</v>
      </c>
      <c r="E952" s="819" t="s">
        <v>1394</v>
      </c>
      <c r="F952" s="819" t="s">
        <v>1394</v>
      </c>
      <c r="G952" s="956">
        <v>40935</v>
      </c>
    </row>
    <row r="953" spans="1:7">
      <c r="A953" s="819">
        <v>954</v>
      </c>
      <c r="B953" s="819" t="s">
        <v>13</v>
      </c>
      <c r="C953" s="954" t="s">
        <v>120</v>
      </c>
      <c r="D953" s="819" t="s">
        <v>3097</v>
      </c>
      <c r="E953" s="819" t="s">
        <v>1851</v>
      </c>
      <c r="F953" s="819" t="s">
        <v>1394</v>
      </c>
      <c r="G953" s="955">
        <v>2011</v>
      </c>
    </row>
    <row r="954" spans="1:7">
      <c r="A954" s="819">
        <v>955</v>
      </c>
      <c r="B954" s="819" t="s">
        <v>13</v>
      </c>
      <c r="C954" s="954" t="s">
        <v>1036</v>
      </c>
      <c r="D954" s="819" t="s">
        <v>3098</v>
      </c>
      <c r="E954" s="819" t="s">
        <v>1394</v>
      </c>
      <c r="F954" s="819" t="s">
        <v>1394</v>
      </c>
      <c r="G954" s="955">
        <v>2011</v>
      </c>
    </row>
    <row r="955" spans="1:7">
      <c r="A955" s="819">
        <v>956</v>
      </c>
      <c r="B955" s="819" t="s">
        <v>13</v>
      </c>
      <c r="C955" s="954" t="s">
        <v>3099</v>
      </c>
      <c r="D955" s="819" t="s">
        <v>3100</v>
      </c>
      <c r="E955" s="819" t="s">
        <v>1394</v>
      </c>
      <c r="F955" s="819" t="s">
        <v>1394</v>
      </c>
      <c r="G955" s="958">
        <v>40787</v>
      </c>
    </row>
    <row r="956" spans="1:7">
      <c r="A956" s="819">
        <v>957</v>
      </c>
      <c r="B956" s="819" t="s">
        <v>6</v>
      </c>
      <c r="C956" s="954" t="s">
        <v>3101</v>
      </c>
      <c r="D956" s="819" t="s">
        <v>3102</v>
      </c>
      <c r="E956" s="819" t="s">
        <v>1394</v>
      </c>
      <c r="F956" s="819" t="s">
        <v>1394</v>
      </c>
      <c r="G956" s="956">
        <v>40882</v>
      </c>
    </row>
    <row r="957" spans="1:7">
      <c r="A957" s="819">
        <v>958</v>
      </c>
      <c r="B957" s="819" t="s">
        <v>6</v>
      </c>
      <c r="C957" s="954" t="s">
        <v>3103</v>
      </c>
      <c r="D957" s="819" t="s">
        <v>3104</v>
      </c>
      <c r="E957" s="819" t="s">
        <v>1394</v>
      </c>
      <c r="F957" s="819" t="s">
        <v>1394</v>
      </c>
      <c r="G957" s="955">
        <v>2011</v>
      </c>
    </row>
    <row r="958" spans="1:7">
      <c r="A958" s="819">
        <v>959</v>
      </c>
      <c r="B958" s="819" t="s">
        <v>6</v>
      </c>
      <c r="C958" s="954" t="s">
        <v>2608</v>
      </c>
      <c r="D958" s="819" t="s">
        <v>3105</v>
      </c>
      <c r="E958" s="819" t="s">
        <v>1394</v>
      </c>
      <c r="F958" s="819" t="s">
        <v>1394</v>
      </c>
      <c r="G958" s="956">
        <v>40882</v>
      </c>
    </row>
    <row r="959" spans="1:7">
      <c r="A959" s="819">
        <v>960</v>
      </c>
      <c r="B959" s="819" t="s">
        <v>6</v>
      </c>
      <c r="C959" s="954" t="s">
        <v>3106</v>
      </c>
      <c r="D959" s="819" t="s">
        <v>3105</v>
      </c>
      <c r="E959" s="819" t="s">
        <v>1394</v>
      </c>
      <c r="F959" s="819" t="s">
        <v>1394</v>
      </c>
      <c r="G959" s="958">
        <v>40756</v>
      </c>
    </row>
    <row r="960" spans="1:7">
      <c r="A960" s="819">
        <v>961</v>
      </c>
      <c r="B960" s="819" t="s">
        <v>6</v>
      </c>
      <c r="C960" s="954" t="s">
        <v>3107</v>
      </c>
      <c r="D960" s="819" t="s">
        <v>3108</v>
      </c>
      <c r="E960" s="819" t="s">
        <v>1394</v>
      </c>
      <c r="F960" s="819" t="s">
        <v>1394</v>
      </c>
      <c r="G960" s="958">
        <v>40817</v>
      </c>
    </row>
    <row r="961" spans="1:7">
      <c r="A961" s="819">
        <v>962</v>
      </c>
      <c r="B961" s="819" t="s">
        <v>9</v>
      </c>
      <c r="C961" s="954" t="s">
        <v>3109</v>
      </c>
      <c r="D961" s="819" t="s">
        <v>3110</v>
      </c>
      <c r="E961" s="819" t="s">
        <v>1394</v>
      </c>
      <c r="F961" s="819" t="s">
        <v>1394</v>
      </c>
      <c r="G961" s="958">
        <v>40848</v>
      </c>
    </row>
    <row r="962" spans="1:7">
      <c r="A962" s="819">
        <v>963</v>
      </c>
      <c r="B962" s="819" t="s">
        <v>9</v>
      </c>
      <c r="C962" s="954" t="s">
        <v>3111</v>
      </c>
      <c r="D962" s="819" t="s">
        <v>3112</v>
      </c>
      <c r="E962" s="819" t="s">
        <v>1394</v>
      </c>
      <c r="F962" s="819" t="s">
        <v>1394</v>
      </c>
      <c r="G962" s="958">
        <v>40848</v>
      </c>
    </row>
    <row r="963" spans="1:7">
      <c r="A963" s="819">
        <v>964</v>
      </c>
      <c r="B963" s="819" t="s">
        <v>11</v>
      </c>
      <c r="C963" s="954" t="s">
        <v>3113</v>
      </c>
      <c r="D963" s="819" t="s">
        <v>3114</v>
      </c>
      <c r="E963" s="819" t="s">
        <v>1394</v>
      </c>
      <c r="F963" s="819" t="s">
        <v>1394</v>
      </c>
      <c r="G963" s="958">
        <v>40756</v>
      </c>
    </row>
    <row r="964" spans="1:7">
      <c r="A964" s="819">
        <v>965</v>
      </c>
      <c r="B964" s="819" t="s">
        <v>143</v>
      </c>
      <c r="C964" s="954" t="s">
        <v>3115</v>
      </c>
      <c r="D964" s="819" t="s">
        <v>3116</v>
      </c>
      <c r="E964" s="819" t="s">
        <v>1394</v>
      </c>
      <c r="F964" s="819" t="s">
        <v>1394</v>
      </c>
      <c r="G964" s="956">
        <v>40863</v>
      </c>
    </row>
    <row r="965" spans="1:7">
      <c r="A965" s="819">
        <v>966</v>
      </c>
      <c r="B965" s="819" t="s">
        <v>143</v>
      </c>
      <c r="C965" s="954" t="s">
        <v>3117</v>
      </c>
      <c r="D965" s="819" t="s">
        <v>3118</v>
      </c>
      <c r="E965" s="819" t="s">
        <v>1394</v>
      </c>
      <c r="F965" s="819" t="s">
        <v>1394</v>
      </c>
      <c r="G965" s="956">
        <v>40931</v>
      </c>
    </row>
    <row r="966" spans="1:7">
      <c r="A966" s="819">
        <v>967</v>
      </c>
      <c r="B966" s="819" t="s">
        <v>143</v>
      </c>
      <c r="C966" s="954" t="s">
        <v>3119</v>
      </c>
      <c r="D966" s="819" t="s">
        <v>3120</v>
      </c>
      <c r="E966" s="819" t="s">
        <v>1394</v>
      </c>
      <c r="F966" s="819" t="s">
        <v>1394</v>
      </c>
      <c r="G966" s="956">
        <v>40830</v>
      </c>
    </row>
    <row r="967" spans="1:7">
      <c r="A967" s="819">
        <v>968</v>
      </c>
      <c r="B967" s="819" t="s">
        <v>143</v>
      </c>
      <c r="C967" s="954" t="s">
        <v>3121</v>
      </c>
      <c r="D967" s="819" t="s">
        <v>3122</v>
      </c>
      <c r="E967" s="819" t="s">
        <v>1394</v>
      </c>
      <c r="F967" s="819" t="s">
        <v>1394</v>
      </c>
      <c r="G967" s="956">
        <v>40780</v>
      </c>
    </row>
    <row r="968" spans="1:7">
      <c r="A968" s="819">
        <v>969</v>
      </c>
      <c r="B968" s="819" t="s">
        <v>143</v>
      </c>
      <c r="C968" s="954" t="s">
        <v>3123</v>
      </c>
      <c r="D968" s="819" t="s">
        <v>3124</v>
      </c>
      <c r="E968" s="819" t="s">
        <v>1394</v>
      </c>
      <c r="F968" s="819" t="s">
        <v>3125</v>
      </c>
      <c r="G968" s="956">
        <v>40935</v>
      </c>
    </row>
    <row r="969" spans="1:7">
      <c r="A969" s="819">
        <v>970</v>
      </c>
      <c r="B969" s="819" t="s">
        <v>143</v>
      </c>
      <c r="C969" s="954" t="s">
        <v>3126</v>
      </c>
      <c r="D969" s="819" t="s">
        <v>3127</v>
      </c>
      <c r="E969" s="819" t="s">
        <v>1394</v>
      </c>
      <c r="F969" s="819" t="s">
        <v>1394</v>
      </c>
      <c r="G969" s="958">
        <v>40940</v>
      </c>
    </row>
    <row r="970" spans="1:7">
      <c r="A970" s="819">
        <v>971</v>
      </c>
      <c r="B970" s="819" t="s">
        <v>143</v>
      </c>
      <c r="C970" s="954" t="s">
        <v>3128</v>
      </c>
      <c r="D970" s="819" t="s">
        <v>3129</v>
      </c>
      <c r="E970" s="819" t="s">
        <v>1394</v>
      </c>
      <c r="F970" s="819" t="s">
        <v>1394</v>
      </c>
      <c r="G970" s="956">
        <v>40942</v>
      </c>
    </row>
    <row r="971" spans="1:7">
      <c r="A971" s="819">
        <v>972</v>
      </c>
      <c r="B971" s="819" t="s">
        <v>143</v>
      </c>
      <c r="C971" s="954" t="s">
        <v>3130</v>
      </c>
      <c r="D971" s="819" t="s">
        <v>3137</v>
      </c>
      <c r="E971" s="819" t="s">
        <v>1394</v>
      </c>
      <c r="F971" s="819" t="s">
        <v>3131</v>
      </c>
      <c r="G971" s="956">
        <v>40891</v>
      </c>
    </row>
    <row r="972" spans="1:7">
      <c r="A972" s="819">
        <v>973</v>
      </c>
      <c r="B972" s="819" t="s">
        <v>143</v>
      </c>
      <c r="C972" s="954" t="s">
        <v>3132</v>
      </c>
      <c r="D972" s="819" t="s">
        <v>2504</v>
      </c>
      <c r="E972" s="819" t="s">
        <v>1394</v>
      </c>
      <c r="F972" s="819" t="s">
        <v>1394</v>
      </c>
      <c r="G972" s="958">
        <v>40817</v>
      </c>
    </row>
    <row r="973" spans="1:7">
      <c r="A973" s="819">
        <v>974</v>
      </c>
      <c r="B973" s="819" t="s">
        <v>143</v>
      </c>
      <c r="C973" s="954" t="s">
        <v>2882</v>
      </c>
      <c r="D973" s="819" t="s">
        <v>2974</v>
      </c>
      <c r="E973" s="819" t="s">
        <v>1394</v>
      </c>
      <c r="F973" s="819" t="s">
        <v>1394</v>
      </c>
      <c r="G973" s="958">
        <v>40878</v>
      </c>
    </row>
    <row r="974" spans="1:7">
      <c r="A974" s="819">
        <v>975</v>
      </c>
      <c r="B974" s="819" t="s">
        <v>143</v>
      </c>
      <c r="C974" s="954" t="s">
        <v>1555</v>
      </c>
      <c r="D974" s="819" t="s">
        <v>1556</v>
      </c>
      <c r="E974" s="819" t="s">
        <v>1394</v>
      </c>
      <c r="F974" s="819" t="s">
        <v>3125</v>
      </c>
      <c r="G974" s="958">
        <v>40544</v>
      </c>
    </row>
    <row r="975" spans="1:7">
      <c r="A975" s="819">
        <v>976</v>
      </c>
      <c r="B975" s="819" t="s">
        <v>143</v>
      </c>
      <c r="C975" s="954" t="s">
        <v>73</v>
      </c>
      <c r="D975" s="819" t="s">
        <v>2925</v>
      </c>
      <c r="E975" s="819" t="s">
        <v>1394</v>
      </c>
      <c r="F975" s="819" t="s">
        <v>1394</v>
      </c>
      <c r="G975" s="956">
        <v>40826</v>
      </c>
    </row>
    <row r="976" spans="1:7">
      <c r="A976" s="819">
        <v>977</v>
      </c>
      <c r="B976" s="819" t="s">
        <v>143</v>
      </c>
      <c r="C976" s="954" t="s">
        <v>3134</v>
      </c>
      <c r="D976" s="819" t="s">
        <v>3135</v>
      </c>
      <c r="E976" s="819" t="s">
        <v>1394</v>
      </c>
      <c r="F976" s="819" t="s">
        <v>3125</v>
      </c>
      <c r="G976" s="958">
        <v>40878</v>
      </c>
    </row>
    <row r="977" spans="1:7">
      <c r="A977" s="819">
        <v>978</v>
      </c>
      <c r="B977" s="819" t="s">
        <v>143</v>
      </c>
      <c r="C977" s="954" t="s">
        <v>3136</v>
      </c>
      <c r="D977" s="819" t="s">
        <v>3137</v>
      </c>
      <c r="E977" s="819" t="s">
        <v>1394</v>
      </c>
      <c r="F977" s="819" t="s">
        <v>1394</v>
      </c>
      <c r="G977" s="956">
        <v>40932</v>
      </c>
    </row>
    <row r="978" spans="1:7">
      <c r="A978" s="819">
        <v>979</v>
      </c>
      <c r="B978" s="819" t="s">
        <v>143</v>
      </c>
      <c r="C978" s="954" t="s">
        <v>3136</v>
      </c>
      <c r="D978" s="819" t="s">
        <v>3137</v>
      </c>
      <c r="E978" s="819" t="s">
        <v>1394</v>
      </c>
      <c r="F978" s="819" t="s">
        <v>1394</v>
      </c>
      <c r="G978" s="956">
        <v>40949</v>
      </c>
    </row>
    <row r="979" spans="1:7">
      <c r="A979" s="819">
        <v>980</v>
      </c>
      <c r="B979" s="819" t="s">
        <v>143</v>
      </c>
      <c r="C979" s="954" t="s">
        <v>3138</v>
      </c>
      <c r="D979" s="819" t="s">
        <v>3139</v>
      </c>
      <c r="E979" s="819" t="s">
        <v>1394</v>
      </c>
      <c r="F979" s="819" t="s">
        <v>1394</v>
      </c>
      <c r="G979" s="956">
        <v>40946</v>
      </c>
    </row>
    <row r="980" spans="1:7">
      <c r="A980" s="819">
        <v>981</v>
      </c>
      <c r="B980" s="819" t="s">
        <v>143</v>
      </c>
      <c r="C980" s="954" t="s">
        <v>3140</v>
      </c>
      <c r="D980" s="819" t="s">
        <v>3141</v>
      </c>
      <c r="E980" s="819" t="s">
        <v>1394</v>
      </c>
      <c r="F980" s="819" t="s">
        <v>1394</v>
      </c>
      <c r="G980" s="956">
        <v>40938</v>
      </c>
    </row>
    <row r="981" spans="1:7">
      <c r="A981" s="819">
        <v>982</v>
      </c>
      <c r="B981" s="819" t="s">
        <v>143</v>
      </c>
      <c r="C981" s="954" t="s">
        <v>3142</v>
      </c>
      <c r="D981" s="819" t="s">
        <v>3143</v>
      </c>
      <c r="E981" s="819" t="s">
        <v>1394</v>
      </c>
      <c r="F981" s="819" t="s">
        <v>1394</v>
      </c>
      <c r="G981" s="956">
        <v>40771</v>
      </c>
    </row>
    <row r="982" spans="1:7">
      <c r="A982" s="819">
        <v>983</v>
      </c>
      <c r="B982" s="819" t="s">
        <v>143</v>
      </c>
      <c r="C982" s="954" t="s">
        <v>1563</v>
      </c>
      <c r="D982" s="819" t="s">
        <v>1039</v>
      </c>
      <c r="E982" s="819" t="s">
        <v>1394</v>
      </c>
      <c r="F982" s="819" t="s">
        <v>3144</v>
      </c>
      <c r="G982" s="958">
        <v>40940</v>
      </c>
    </row>
    <row r="983" spans="1:7">
      <c r="A983" s="819">
        <v>984</v>
      </c>
      <c r="B983" s="819" t="s">
        <v>143</v>
      </c>
      <c r="C983" s="954" t="s">
        <v>3145</v>
      </c>
      <c r="D983" s="819" t="s">
        <v>3146</v>
      </c>
      <c r="E983" s="819" t="s">
        <v>1394</v>
      </c>
      <c r="F983" s="819" t="s">
        <v>1394</v>
      </c>
      <c r="G983" s="958">
        <v>41122</v>
      </c>
    </row>
    <row r="984" spans="1:7">
      <c r="A984" s="819">
        <v>985</v>
      </c>
      <c r="B984" s="819" t="s">
        <v>143</v>
      </c>
      <c r="C984" s="954" t="s">
        <v>3147</v>
      </c>
      <c r="D984" s="819" t="s">
        <v>2974</v>
      </c>
      <c r="E984" s="819" t="s">
        <v>1394</v>
      </c>
      <c r="F984" s="819" t="s">
        <v>1394</v>
      </c>
      <c r="G984" s="958">
        <v>40817</v>
      </c>
    </row>
    <row r="985" spans="1:7">
      <c r="A985" s="819">
        <v>986</v>
      </c>
      <c r="B985" s="819" t="s">
        <v>143</v>
      </c>
      <c r="C985" s="954" t="s">
        <v>2771</v>
      </c>
      <c r="D985" s="819" t="s">
        <v>3137</v>
      </c>
      <c r="E985" s="819" t="s">
        <v>1394</v>
      </c>
      <c r="F985" s="819" t="s">
        <v>1394</v>
      </c>
      <c r="G985" s="956">
        <v>40950</v>
      </c>
    </row>
    <row r="986" spans="1:7">
      <c r="A986" s="819">
        <v>987</v>
      </c>
      <c r="B986" s="819" t="s">
        <v>143</v>
      </c>
      <c r="C986" s="954" t="s">
        <v>3148</v>
      </c>
      <c r="D986" s="819" t="s">
        <v>3135</v>
      </c>
      <c r="E986" s="819" t="s">
        <v>1394</v>
      </c>
      <c r="F986" s="819" t="s">
        <v>1394</v>
      </c>
      <c r="G986" s="958">
        <v>40940</v>
      </c>
    </row>
    <row r="987" spans="1:7">
      <c r="A987" s="819">
        <v>988</v>
      </c>
      <c r="B987" s="819" t="s">
        <v>143</v>
      </c>
      <c r="C987" s="954" t="s">
        <v>3148</v>
      </c>
      <c r="D987" s="819" t="s">
        <v>3135</v>
      </c>
      <c r="E987" s="819" t="s">
        <v>1394</v>
      </c>
      <c r="F987" s="819" t="s">
        <v>1394</v>
      </c>
      <c r="G987" s="955" t="s">
        <v>2516</v>
      </c>
    </row>
    <row r="988" spans="1:7">
      <c r="A988" s="819">
        <v>989</v>
      </c>
      <c r="B988" s="819" t="s">
        <v>143</v>
      </c>
      <c r="C988" s="954" t="s">
        <v>3149</v>
      </c>
      <c r="D988" s="819" t="s">
        <v>3038</v>
      </c>
      <c r="E988" s="819" t="s">
        <v>1394</v>
      </c>
      <c r="F988" s="819" t="s">
        <v>1394</v>
      </c>
      <c r="G988" s="956">
        <v>40946</v>
      </c>
    </row>
    <row r="989" spans="1:7">
      <c r="A989" s="819">
        <v>990</v>
      </c>
      <c r="B989" s="819" t="s">
        <v>143</v>
      </c>
      <c r="C989" s="954" t="s">
        <v>3150</v>
      </c>
      <c r="D989" s="819" t="s">
        <v>3151</v>
      </c>
      <c r="E989" s="819" t="s">
        <v>3152</v>
      </c>
      <c r="F989" s="819" t="s">
        <v>3152</v>
      </c>
      <c r="G989" s="958">
        <v>40787</v>
      </c>
    </row>
    <row r="990" spans="1:7">
      <c r="A990" s="819">
        <v>991</v>
      </c>
      <c r="B990" s="819" t="s">
        <v>143</v>
      </c>
      <c r="C990" s="954" t="s">
        <v>3153</v>
      </c>
      <c r="D990" s="819" t="s">
        <v>3137</v>
      </c>
      <c r="E990" s="819" t="s">
        <v>1394</v>
      </c>
      <c r="F990" s="819" t="s">
        <v>3125</v>
      </c>
      <c r="G990" s="956">
        <v>40946</v>
      </c>
    </row>
    <row r="991" spans="1:7">
      <c r="A991" s="819">
        <v>992</v>
      </c>
      <c r="B991" s="819" t="s">
        <v>143</v>
      </c>
      <c r="C991" s="954" t="s">
        <v>3154</v>
      </c>
      <c r="D991" s="819" t="s">
        <v>3137</v>
      </c>
      <c r="E991" s="819" t="s">
        <v>1394</v>
      </c>
      <c r="F991" s="819" t="s">
        <v>1394</v>
      </c>
      <c r="G991" s="956">
        <v>40767</v>
      </c>
    </row>
    <row r="992" spans="1:7">
      <c r="A992" s="819">
        <v>993</v>
      </c>
      <c r="B992" s="819" t="s">
        <v>143</v>
      </c>
      <c r="C992" s="954" t="s">
        <v>3155</v>
      </c>
      <c r="D992" s="819" t="s">
        <v>3137</v>
      </c>
      <c r="E992" s="819" t="s">
        <v>1394</v>
      </c>
      <c r="F992" s="819" t="s">
        <v>1394</v>
      </c>
      <c r="G992" s="956">
        <v>41133</v>
      </c>
    </row>
    <row r="993" spans="1:7">
      <c r="A993" s="819">
        <v>994</v>
      </c>
      <c r="B993" s="819" t="s">
        <v>143</v>
      </c>
      <c r="C993" s="954" t="s">
        <v>2769</v>
      </c>
      <c r="D993" s="819" t="s">
        <v>3041</v>
      </c>
      <c r="E993" s="819" t="s">
        <v>1394</v>
      </c>
      <c r="F993" s="819" t="s">
        <v>1394</v>
      </c>
      <c r="G993" s="956">
        <v>40938</v>
      </c>
    </row>
    <row r="994" spans="1:7">
      <c r="A994" s="819">
        <v>995</v>
      </c>
      <c r="B994" s="819" t="s">
        <v>143</v>
      </c>
      <c r="C994" s="954" t="s">
        <v>3156</v>
      </c>
      <c r="D994" s="819" t="s">
        <v>3135</v>
      </c>
      <c r="E994" s="819" t="s">
        <v>1394</v>
      </c>
      <c r="F994" s="819" t="s">
        <v>1394</v>
      </c>
      <c r="G994" s="958">
        <v>40664</v>
      </c>
    </row>
    <row r="995" spans="1:7">
      <c r="A995" s="819">
        <v>996</v>
      </c>
      <c r="B995" s="819" t="s">
        <v>143</v>
      </c>
      <c r="C995" s="954" t="s">
        <v>3157</v>
      </c>
      <c r="D995" s="819" t="s">
        <v>3041</v>
      </c>
      <c r="E995" s="819" t="s">
        <v>1394</v>
      </c>
      <c r="F995" s="819" t="s">
        <v>3158</v>
      </c>
      <c r="G995" s="958">
        <v>40756</v>
      </c>
    </row>
    <row r="996" spans="1:7">
      <c r="A996" s="819">
        <v>997</v>
      </c>
      <c r="B996" s="819" t="s">
        <v>143</v>
      </c>
      <c r="C996" s="954" t="s">
        <v>3159</v>
      </c>
      <c r="D996" s="819" t="s">
        <v>3160</v>
      </c>
      <c r="E996" s="819" t="s">
        <v>1394</v>
      </c>
      <c r="F996" s="819" t="s">
        <v>1394</v>
      </c>
      <c r="G996" s="956">
        <v>40828</v>
      </c>
    </row>
    <row r="997" spans="1:7">
      <c r="A997" s="819">
        <v>998</v>
      </c>
      <c r="B997" s="819" t="s">
        <v>143</v>
      </c>
      <c r="C997" s="954" t="s">
        <v>3161</v>
      </c>
      <c r="D997" s="819" t="s">
        <v>2974</v>
      </c>
      <c r="E997" s="819" t="s">
        <v>1394</v>
      </c>
      <c r="F997" s="819" t="s">
        <v>1394</v>
      </c>
      <c r="G997" s="956">
        <v>40896</v>
      </c>
    </row>
    <row r="998" spans="1:7">
      <c r="A998" s="819">
        <v>999</v>
      </c>
      <c r="B998" s="819" t="s">
        <v>143</v>
      </c>
      <c r="C998" s="954" t="s">
        <v>2776</v>
      </c>
      <c r="D998" s="819" t="s">
        <v>3162</v>
      </c>
      <c r="E998" s="819" t="s">
        <v>1394</v>
      </c>
      <c r="F998" s="819" t="s">
        <v>1394</v>
      </c>
      <c r="G998" s="956">
        <v>40946</v>
      </c>
    </row>
    <row r="999" spans="1:7">
      <c r="A999" s="819">
        <v>1000</v>
      </c>
      <c r="B999" s="819" t="s">
        <v>143</v>
      </c>
      <c r="C999" s="954" t="s">
        <v>3163</v>
      </c>
      <c r="D999" s="819" t="s">
        <v>1002</v>
      </c>
      <c r="E999" s="819" t="s">
        <v>1394</v>
      </c>
      <c r="F999" s="819" t="s">
        <v>1394</v>
      </c>
      <c r="G999" s="956">
        <v>40771</v>
      </c>
    </row>
    <row r="1000" spans="1:7">
      <c r="A1000" s="819">
        <v>1002</v>
      </c>
      <c r="B1000" s="819" t="s">
        <v>143</v>
      </c>
      <c r="C1000" s="954" t="s">
        <v>1801</v>
      </c>
      <c r="D1000" s="819" t="s">
        <v>3164</v>
      </c>
      <c r="E1000" s="819" t="s">
        <v>1394</v>
      </c>
      <c r="F1000" s="819" t="s">
        <v>1394</v>
      </c>
      <c r="G1000" s="956">
        <v>40938</v>
      </c>
    </row>
    <row r="1001" spans="1:7">
      <c r="A1001" s="819">
        <v>1003</v>
      </c>
      <c r="B1001" s="819" t="s">
        <v>143</v>
      </c>
      <c r="C1001" s="954" t="s">
        <v>3165</v>
      </c>
      <c r="D1001" s="819" t="s">
        <v>3166</v>
      </c>
      <c r="E1001" s="819" t="s">
        <v>1394</v>
      </c>
      <c r="F1001" s="819" t="s">
        <v>1394</v>
      </c>
      <c r="G1001" s="966" t="s">
        <v>3167</v>
      </c>
    </row>
    <row r="1002" spans="1:7">
      <c r="A1002" s="819">
        <v>1004</v>
      </c>
      <c r="B1002" s="819" t="s">
        <v>143</v>
      </c>
      <c r="C1002" s="954" t="s">
        <v>3140</v>
      </c>
      <c r="D1002" s="819" t="s">
        <v>3162</v>
      </c>
      <c r="E1002" s="819" t="s">
        <v>1394</v>
      </c>
      <c r="F1002" s="819" t="s">
        <v>1394</v>
      </c>
      <c r="G1002" s="956">
        <v>40938</v>
      </c>
    </row>
    <row r="1003" spans="1:7">
      <c r="A1003" s="819">
        <v>1005</v>
      </c>
      <c r="B1003" s="819" t="s">
        <v>143</v>
      </c>
      <c r="C1003" s="954" t="s">
        <v>2776</v>
      </c>
      <c r="D1003" s="819" t="s">
        <v>3168</v>
      </c>
      <c r="E1003" s="819" t="s">
        <v>1394</v>
      </c>
      <c r="F1003" s="819" t="s">
        <v>1394</v>
      </c>
      <c r="G1003" s="966" t="s">
        <v>3169</v>
      </c>
    </row>
    <row r="1004" spans="1:7">
      <c r="A1004" s="819">
        <v>1006</v>
      </c>
      <c r="B1004" s="819" t="s">
        <v>143</v>
      </c>
      <c r="C1004" s="954" t="s">
        <v>3170</v>
      </c>
      <c r="D1004" s="819" t="s">
        <v>3171</v>
      </c>
      <c r="E1004" s="819" t="s">
        <v>1394</v>
      </c>
      <c r="F1004" s="819" t="s">
        <v>1394</v>
      </c>
      <c r="G1004" s="966" t="s">
        <v>3172</v>
      </c>
    </row>
    <row r="1005" spans="1:7">
      <c r="A1005" s="819">
        <v>1007</v>
      </c>
      <c r="B1005" s="819" t="s">
        <v>143</v>
      </c>
      <c r="C1005" s="954" t="s">
        <v>3173</v>
      </c>
      <c r="D1005" s="967" t="s">
        <v>3174</v>
      </c>
      <c r="E1005" s="819" t="s">
        <v>1394</v>
      </c>
      <c r="F1005" s="819" t="s">
        <v>1394</v>
      </c>
      <c r="G1005" s="966" t="s">
        <v>3175</v>
      </c>
    </row>
    <row r="1006" spans="1:7">
      <c r="A1006" s="819">
        <v>1008</v>
      </c>
      <c r="B1006" s="819" t="s">
        <v>143</v>
      </c>
      <c r="C1006" s="954" t="s">
        <v>3176</v>
      </c>
      <c r="D1006" s="819" t="s">
        <v>3177</v>
      </c>
      <c r="E1006" s="819" t="s">
        <v>1394</v>
      </c>
      <c r="F1006" s="819" t="s">
        <v>1394</v>
      </c>
      <c r="G1006" s="966" t="s">
        <v>3178</v>
      </c>
    </row>
    <row r="1007" spans="1:7">
      <c r="A1007" s="819">
        <v>1009</v>
      </c>
      <c r="B1007" s="819" t="s">
        <v>143</v>
      </c>
      <c r="C1007" s="954" t="s">
        <v>3179</v>
      </c>
      <c r="D1007" s="819" t="s">
        <v>5458</v>
      </c>
      <c r="E1007" s="819" t="s">
        <v>1394</v>
      </c>
      <c r="F1007" s="819" t="s">
        <v>3152</v>
      </c>
      <c r="G1007" s="966" t="s">
        <v>2403</v>
      </c>
    </row>
    <row r="1008" spans="1:7">
      <c r="A1008" s="819">
        <v>1010</v>
      </c>
      <c r="B1008" s="819" t="s">
        <v>143</v>
      </c>
      <c r="C1008" s="954" t="s">
        <v>3181</v>
      </c>
      <c r="D1008" s="819" t="s">
        <v>3182</v>
      </c>
      <c r="E1008" s="819" t="s">
        <v>1394</v>
      </c>
      <c r="F1008" s="819" t="s">
        <v>3152</v>
      </c>
      <c r="G1008" s="966" t="s">
        <v>3183</v>
      </c>
    </row>
    <row r="1009" spans="1:7">
      <c r="A1009" s="819">
        <v>1011</v>
      </c>
      <c r="B1009" s="819" t="s">
        <v>143</v>
      </c>
      <c r="C1009" s="954" t="s">
        <v>3184</v>
      </c>
      <c r="D1009" s="819" t="s">
        <v>3185</v>
      </c>
      <c r="E1009" s="819" t="s">
        <v>1394</v>
      </c>
      <c r="F1009" s="819" t="s">
        <v>3152</v>
      </c>
      <c r="G1009" s="966" t="s">
        <v>3186</v>
      </c>
    </row>
    <row r="1010" spans="1:7">
      <c r="A1010" s="819">
        <v>1012</v>
      </c>
      <c r="B1010" s="819" t="s">
        <v>143</v>
      </c>
      <c r="C1010" s="954" t="s">
        <v>3187</v>
      </c>
      <c r="D1010" s="968" t="s">
        <v>5031</v>
      </c>
      <c r="E1010" s="819" t="s">
        <v>1394</v>
      </c>
      <c r="F1010" s="819" t="s">
        <v>1394</v>
      </c>
      <c r="G1010" s="966" t="s">
        <v>3167</v>
      </c>
    </row>
    <row r="1011" spans="1:7">
      <c r="A1011" s="819">
        <v>1013</v>
      </c>
      <c r="B1011" s="819" t="s">
        <v>143</v>
      </c>
      <c r="C1011" s="954" t="s">
        <v>3189</v>
      </c>
      <c r="D1011" s="819" t="s">
        <v>3190</v>
      </c>
      <c r="E1011" s="819" t="s">
        <v>1394</v>
      </c>
      <c r="F1011" s="819" t="s">
        <v>3152</v>
      </c>
      <c r="G1011" s="966" t="s">
        <v>3186</v>
      </c>
    </row>
    <row r="1012" spans="1:7">
      <c r="A1012" s="819">
        <v>1014</v>
      </c>
      <c r="B1012" s="819" t="s">
        <v>143</v>
      </c>
      <c r="C1012" s="954" t="s">
        <v>3191</v>
      </c>
      <c r="D1012" s="968" t="s">
        <v>3192</v>
      </c>
      <c r="E1012" s="819" t="s">
        <v>1394</v>
      </c>
      <c r="F1012" s="819" t="s">
        <v>1394</v>
      </c>
      <c r="G1012" s="966" t="s">
        <v>3193</v>
      </c>
    </row>
    <row r="1013" spans="1:7">
      <c r="A1013" s="819">
        <v>1015</v>
      </c>
      <c r="B1013" s="819" t="s">
        <v>143</v>
      </c>
      <c r="C1013" s="954" t="s">
        <v>305</v>
      </c>
      <c r="D1013" s="819" t="s">
        <v>3194</v>
      </c>
      <c r="E1013" s="819" t="s">
        <v>1394</v>
      </c>
      <c r="F1013" s="819" t="s">
        <v>3152</v>
      </c>
      <c r="G1013" s="966" t="s">
        <v>3195</v>
      </c>
    </row>
    <row r="1014" spans="1:7">
      <c r="A1014" s="819">
        <v>1016</v>
      </c>
      <c r="B1014" s="819" t="s">
        <v>143</v>
      </c>
      <c r="C1014" s="954" t="s">
        <v>3196</v>
      </c>
      <c r="D1014" s="968" t="s">
        <v>1360</v>
      </c>
      <c r="E1014" s="819" t="s">
        <v>1928</v>
      </c>
      <c r="F1014" s="819" t="s">
        <v>3197</v>
      </c>
      <c r="G1014" s="966" t="s">
        <v>3198</v>
      </c>
    </row>
    <row r="1015" spans="1:7">
      <c r="A1015" s="819">
        <v>1017</v>
      </c>
      <c r="B1015" s="819" t="s">
        <v>218</v>
      </c>
      <c r="C1015" s="954" t="s">
        <v>2465</v>
      </c>
      <c r="D1015" s="819" t="s">
        <v>3199</v>
      </c>
      <c r="E1015" s="819" t="s">
        <v>1928</v>
      </c>
      <c r="F1015" s="819" t="s">
        <v>3200</v>
      </c>
      <c r="G1015" s="966" t="s">
        <v>3201</v>
      </c>
    </row>
    <row r="1016" spans="1:7">
      <c r="A1016" s="819">
        <v>1018</v>
      </c>
      <c r="B1016" s="819" t="s">
        <v>158</v>
      </c>
      <c r="C1016" s="954" t="s">
        <v>3202</v>
      </c>
      <c r="D1016" s="819" t="s">
        <v>2920</v>
      </c>
      <c r="E1016" s="819" t="s">
        <v>2917</v>
      </c>
      <c r="F1016" s="819" t="s">
        <v>3203</v>
      </c>
      <c r="G1016" s="966" t="s">
        <v>3204</v>
      </c>
    </row>
    <row r="1017" spans="1:7">
      <c r="A1017" s="819">
        <v>1019</v>
      </c>
      <c r="B1017" s="819" t="s">
        <v>158</v>
      </c>
      <c r="C1017" s="954" t="s">
        <v>160</v>
      </c>
      <c r="D1017" s="819" t="s">
        <v>1732</v>
      </c>
      <c r="E1017" s="819" t="s">
        <v>2917</v>
      </c>
      <c r="F1017" s="819" t="s">
        <v>2479</v>
      </c>
      <c r="G1017" s="956">
        <v>40977</v>
      </c>
    </row>
    <row r="1018" spans="1:7">
      <c r="A1018" s="819">
        <v>1020</v>
      </c>
      <c r="B1018" s="819" t="s">
        <v>158</v>
      </c>
      <c r="C1018" s="954" t="s">
        <v>2961</v>
      </c>
      <c r="D1018" s="819" t="s">
        <v>1039</v>
      </c>
      <c r="E1018" s="819" t="s">
        <v>2917</v>
      </c>
      <c r="F1018" s="819" t="s">
        <v>1371</v>
      </c>
      <c r="G1018" s="956">
        <v>40984</v>
      </c>
    </row>
    <row r="1019" spans="1:7">
      <c r="A1019" s="819">
        <v>1021</v>
      </c>
      <c r="B1019" s="819" t="s">
        <v>401</v>
      </c>
      <c r="C1019" s="954" t="s">
        <v>3205</v>
      </c>
      <c r="D1019" s="819" t="s">
        <v>3206</v>
      </c>
      <c r="E1019" s="819" t="s">
        <v>2932</v>
      </c>
      <c r="F1019" s="819" t="s">
        <v>3207</v>
      </c>
      <c r="G1019" s="956">
        <v>40587</v>
      </c>
    </row>
    <row r="1020" spans="1:7">
      <c r="A1020" s="819">
        <v>1022</v>
      </c>
      <c r="B1020" s="819" t="s">
        <v>143</v>
      </c>
      <c r="C1020" s="954" t="s">
        <v>1801</v>
      </c>
      <c r="D1020" s="819" t="s">
        <v>3164</v>
      </c>
      <c r="E1020" s="819" t="s">
        <v>1394</v>
      </c>
      <c r="F1020" s="819" t="s">
        <v>1928</v>
      </c>
      <c r="G1020" s="956">
        <v>41023</v>
      </c>
    </row>
    <row r="1021" spans="1:7">
      <c r="A1021" s="819">
        <v>1023</v>
      </c>
      <c r="B1021" s="819" t="s">
        <v>143</v>
      </c>
      <c r="C1021" s="954" t="s">
        <v>3208</v>
      </c>
      <c r="D1021" s="819"/>
      <c r="E1021" s="819" t="s">
        <v>1394</v>
      </c>
      <c r="F1021" s="819" t="s">
        <v>1928</v>
      </c>
      <c r="G1021" s="956">
        <v>41023</v>
      </c>
    </row>
    <row r="1022" spans="1:7">
      <c r="A1022" s="819">
        <v>1024</v>
      </c>
      <c r="B1022" s="819" t="s">
        <v>143</v>
      </c>
      <c r="C1022" s="954" t="s">
        <v>3209</v>
      </c>
      <c r="D1022" s="819" t="s">
        <v>3210</v>
      </c>
      <c r="E1022" s="819" t="s">
        <v>1394</v>
      </c>
      <c r="F1022" s="819" t="s">
        <v>1928</v>
      </c>
      <c r="G1022" s="956">
        <v>41023</v>
      </c>
    </row>
    <row r="1023" spans="1:7">
      <c r="A1023" s="819">
        <v>1025</v>
      </c>
      <c r="B1023" s="819" t="s">
        <v>143</v>
      </c>
      <c r="C1023" s="954" t="s">
        <v>1703</v>
      </c>
      <c r="D1023" s="819" t="s">
        <v>3211</v>
      </c>
      <c r="E1023" s="819" t="s">
        <v>1394</v>
      </c>
      <c r="F1023" s="819" t="s">
        <v>1928</v>
      </c>
      <c r="G1023" s="956">
        <v>41023</v>
      </c>
    </row>
    <row r="1024" spans="1:7">
      <c r="A1024" s="819">
        <v>1026</v>
      </c>
      <c r="B1024" s="819" t="s">
        <v>147</v>
      </c>
      <c r="C1024" s="954" t="s">
        <v>2486</v>
      </c>
      <c r="D1024" s="819" t="s">
        <v>1124</v>
      </c>
      <c r="E1024" s="819" t="s">
        <v>1371</v>
      </c>
      <c r="F1024" s="819" t="s">
        <v>1371</v>
      </c>
      <c r="G1024" s="956">
        <v>41022</v>
      </c>
    </row>
    <row r="1025" spans="1:7">
      <c r="A1025" s="819">
        <v>1027</v>
      </c>
      <c r="B1025" s="819" t="s">
        <v>8</v>
      </c>
      <c r="C1025" s="954" t="s">
        <v>3212</v>
      </c>
      <c r="D1025" s="819" t="s">
        <v>3213</v>
      </c>
      <c r="E1025" s="819" t="s">
        <v>2932</v>
      </c>
      <c r="F1025" s="819" t="s">
        <v>3214</v>
      </c>
      <c r="G1025" s="956">
        <v>41009</v>
      </c>
    </row>
    <row r="1026" spans="1:7">
      <c r="A1026" s="819">
        <v>1028</v>
      </c>
      <c r="B1026" s="819" t="s">
        <v>249</v>
      </c>
      <c r="C1026" s="954" t="s">
        <v>3215</v>
      </c>
      <c r="D1026" s="819" t="s">
        <v>3216</v>
      </c>
      <c r="E1026" s="819" t="s">
        <v>2917</v>
      </c>
      <c r="F1026" s="819" t="s">
        <v>1371</v>
      </c>
      <c r="G1026" s="956">
        <v>41002</v>
      </c>
    </row>
    <row r="1027" spans="1:7">
      <c r="A1027" s="819">
        <v>1029</v>
      </c>
      <c r="B1027" s="819" t="s">
        <v>262</v>
      </c>
      <c r="C1027" s="954" t="s">
        <v>3217</v>
      </c>
      <c r="D1027" s="819" t="s">
        <v>3218</v>
      </c>
      <c r="E1027" s="819" t="s">
        <v>1371</v>
      </c>
      <c r="F1027" s="819" t="s">
        <v>1371</v>
      </c>
      <c r="G1027" s="956">
        <v>41008</v>
      </c>
    </row>
    <row r="1028" spans="1:7">
      <c r="A1028" s="819">
        <v>1030</v>
      </c>
      <c r="B1028" s="819" t="s">
        <v>106</v>
      </c>
      <c r="C1028" s="954" t="s">
        <v>5459</v>
      </c>
      <c r="D1028" s="819" t="s">
        <v>2552</v>
      </c>
      <c r="E1028" s="819" t="s">
        <v>1371</v>
      </c>
      <c r="F1028" s="819" t="s">
        <v>1371</v>
      </c>
      <c r="G1028" s="956">
        <v>41009</v>
      </c>
    </row>
    <row r="1029" spans="1:7">
      <c r="A1029" s="819">
        <v>1031</v>
      </c>
      <c r="B1029" s="819" t="s">
        <v>3219</v>
      </c>
      <c r="C1029" s="954" t="s">
        <v>3220</v>
      </c>
      <c r="D1029" s="819" t="s">
        <v>1124</v>
      </c>
      <c r="E1029" s="819" t="s">
        <v>1371</v>
      </c>
      <c r="F1029" s="819" t="s">
        <v>1371</v>
      </c>
      <c r="G1029" s="956">
        <v>41009</v>
      </c>
    </row>
    <row r="1030" spans="1:7">
      <c r="A1030" s="819">
        <v>1032</v>
      </c>
      <c r="B1030" s="819" t="s">
        <v>3044</v>
      </c>
      <c r="C1030" s="954" t="s">
        <v>3221</v>
      </c>
      <c r="D1030" s="819" t="s">
        <v>3222</v>
      </c>
      <c r="E1030" s="819" t="s">
        <v>3047</v>
      </c>
      <c r="F1030" s="819" t="s">
        <v>5950</v>
      </c>
      <c r="G1030" s="956">
        <v>41009</v>
      </c>
    </row>
    <row r="1031" spans="1:7">
      <c r="A1031" s="819">
        <v>1033</v>
      </c>
      <c r="B1031" s="819" t="s">
        <v>8</v>
      </c>
      <c r="C1031" s="954" t="s">
        <v>3223</v>
      </c>
      <c r="D1031" s="819" t="s">
        <v>1017</v>
      </c>
      <c r="E1031" s="819" t="s">
        <v>1371</v>
      </c>
      <c r="F1031" s="819" t="s">
        <v>3214</v>
      </c>
      <c r="G1031" s="956">
        <v>40998</v>
      </c>
    </row>
    <row r="1032" spans="1:7">
      <c r="A1032" s="819">
        <v>1034</v>
      </c>
      <c r="B1032" s="819" t="s">
        <v>10</v>
      </c>
      <c r="C1032" s="954" t="s">
        <v>2903</v>
      </c>
      <c r="D1032" s="819" t="s">
        <v>1098</v>
      </c>
      <c r="E1032" s="819" t="s">
        <v>1371</v>
      </c>
      <c r="F1032" s="819" t="s">
        <v>3214</v>
      </c>
      <c r="G1032" s="956">
        <v>40998</v>
      </c>
    </row>
    <row r="1033" spans="1:7">
      <c r="A1033" s="819">
        <v>1035</v>
      </c>
      <c r="B1033" s="819" t="s">
        <v>1375</v>
      </c>
      <c r="C1033" s="954" t="s">
        <v>3224</v>
      </c>
      <c r="D1033" s="819" t="s">
        <v>3225</v>
      </c>
      <c r="E1033" s="819" t="s">
        <v>1371</v>
      </c>
      <c r="F1033" s="819" t="s">
        <v>3214</v>
      </c>
      <c r="G1033" s="956">
        <v>41010</v>
      </c>
    </row>
    <row r="1034" spans="1:7">
      <c r="A1034" s="819">
        <v>1036</v>
      </c>
      <c r="B1034" s="819" t="s">
        <v>12</v>
      </c>
      <c r="C1034" s="954" t="s">
        <v>5460</v>
      </c>
      <c r="D1034" s="819" t="s">
        <v>5461</v>
      </c>
      <c r="E1034" s="819" t="s">
        <v>1371</v>
      </c>
      <c r="F1034" s="819" t="s">
        <v>5950</v>
      </c>
      <c r="G1034" s="956">
        <v>41010</v>
      </c>
    </row>
    <row r="1035" spans="1:7">
      <c r="A1035" s="819">
        <v>1037</v>
      </c>
      <c r="B1035" s="819" t="s">
        <v>1747</v>
      </c>
      <c r="C1035" s="954" t="s">
        <v>2655</v>
      </c>
      <c r="D1035" s="819" t="s">
        <v>3226</v>
      </c>
      <c r="E1035" s="819" t="s">
        <v>1371</v>
      </c>
      <c r="F1035" s="819" t="s">
        <v>3214</v>
      </c>
      <c r="G1035" s="956">
        <v>40981</v>
      </c>
    </row>
    <row r="1036" spans="1:7">
      <c r="A1036" s="819">
        <v>1038</v>
      </c>
      <c r="B1036" s="819" t="s">
        <v>95</v>
      </c>
      <c r="C1036" s="954" t="s">
        <v>3227</v>
      </c>
      <c r="D1036" s="819" t="s">
        <v>3228</v>
      </c>
      <c r="E1036" s="819" t="s">
        <v>1371</v>
      </c>
      <c r="F1036" s="819" t="s">
        <v>3214</v>
      </c>
      <c r="G1036" s="956">
        <v>40981</v>
      </c>
    </row>
    <row r="1037" spans="1:7">
      <c r="A1037" s="819">
        <v>1039</v>
      </c>
      <c r="B1037" s="819" t="s">
        <v>173</v>
      </c>
      <c r="C1037" s="954" t="s">
        <v>4641</v>
      </c>
      <c r="D1037" s="819" t="s">
        <v>4642</v>
      </c>
      <c r="E1037" s="819" t="s">
        <v>1851</v>
      </c>
      <c r="F1037" s="819" t="s">
        <v>1851</v>
      </c>
      <c r="G1037" s="956">
        <v>41117</v>
      </c>
    </row>
    <row r="1038" spans="1:7">
      <c r="A1038" s="819">
        <v>1040</v>
      </c>
      <c r="B1038" s="819" t="s">
        <v>442</v>
      </c>
      <c r="C1038" s="954" t="s">
        <v>4201</v>
      </c>
      <c r="D1038" s="819" t="s">
        <v>4202</v>
      </c>
      <c r="E1038" s="819" t="s">
        <v>1851</v>
      </c>
      <c r="F1038" s="819" t="s">
        <v>1851</v>
      </c>
      <c r="G1038" s="956">
        <v>41114</v>
      </c>
    </row>
    <row r="1039" spans="1:7">
      <c r="A1039" s="819">
        <v>1041</v>
      </c>
      <c r="B1039" s="819" t="s">
        <v>20</v>
      </c>
      <c r="C1039" s="954" t="s">
        <v>834</v>
      </c>
      <c r="D1039" s="819" t="s">
        <v>1346</v>
      </c>
      <c r="E1039" s="819" t="s">
        <v>1851</v>
      </c>
      <c r="F1039" s="819" t="s">
        <v>1851</v>
      </c>
      <c r="G1039" s="956">
        <v>41114</v>
      </c>
    </row>
    <row r="1040" spans="1:7">
      <c r="A1040" s="819">
        <v>1042</v>
      </c>
      <c r="B1040" s="819" t="s">
        <v>306</v>
      </c>
      <c r="C1040" s="954" t="s">
        <v>5462</v>
      </c>
      <c r="D1040" s="819" t="s">
        <v>1124</v>
      </c>
      <c r="E1040" s="819" t="s">
        <v>1851</v>
      </c>
      <c r="F1040" s="819" t="s">
        <v>2592</v>
      </c>
      <c r="G1040" s="956">
        <v>40639</v>
      </c>
    </row>
    <row r="1041" spans="1:7">
      <c r="A1041" s="819">
        <v>1043</v>
      </c>
      <c r="B1041" s="819" t="s">
        <v>2068</v>
      </c>
      <c r="C1041" s="954" t="s">
        <v>5463</v>
      </c>
      <c r="D1041" s="819"/>
      <c r="E1041" s="819" t="s">
        <v>2466</v>
      </c>
      <c r="F1041" s="819" t="s">
        <v>5527</v>
      </c>
      <c r="G1041" s="956">
        <v>40971</v>
      </c>
    </row>
    <row r="1042" spans="1:7">
      <c r="A1042" s="819">
        <v>1044</v>
      </c>
      <c r="B1042" s="819" t="s">
        <v>8</v>
      </c>
      <c r="C1042" s="954" t="s">
        <v>3012</v>
      </c>
      <c r="D1042" s="819" t="s">
        <v>5464</v>
      </c>
      <c r="E1042" s="819" t="s">
        <v>2466</v>
      </c>
      <c r="F1042" s="819" t="s">
        <v>4336</v>
      </c>
      <c r="G1042" s="956">
        <v>40931</v>
      </c>
    </row>
    <row r="1043" spans="1:7">
      <c r="A1043" s="819">
        <v>1045</v>
      </c>
      <c r="B1043" s="819" t="s">
        <v>122</v>
      </c>
      <c r="C1043" s="954" t="s">
        <v>204</v>
      </c>
      <c r="D1043" s="819" t="s">
        <v>3239</v>
      </c>
      <c r="E1043" s="819"/>
      <c r="F1043" s="819"/>
      <c r="G1043" s="955"/>
    </row>
    <row r="1044" spans="1:7">
      <c r="A1044" s="819">
        <v>1046</v>
      </c>
      <c r="B1044" s="819" t="s">
        <v>122</v>
      </c>
      <c r="C1044" s="954" t="s">
        <v>4711</v>
      </c>
      <c r="D1044" s="819" t="s">
        <v>3241</v>
      </c>
      <c r="E1044" s="819" t="s">
        <v>1851</v>
      </c>
      <c r="F1044" s="819" t="s">
        <v>5528</v>
      </c>
      <c r="G1044" s="956">
        <v>40988</v>
      </c>
    </row>
    <row r="1045" spans="1:7">
      <c r="A1045" s="819">
        <v>1047</v>
      </c>
      <c r="B1045" s="819" t="s">
        <v>122</v>
      </c>
      <c r="C1045" s="954" t="s">
        <v>1329</v>
      </c>
      <c r="D1045" s="819" t="s">
        <v>3243</v>
      </c>
      <c r="E1045" s="819" t="s">
        <v>1851</v>
      </c>
      <c r="F1045" s="819" t="s">
        <v>5953</v>
      </c>
      <c r="G1045" s="956">
        <v>40988</v>
      </c>
    </row>
    <row r="1046" spans="1:7">
      <c r="A1046" s="819">
        <v>1048</v>
      </c>
      <c r="B1046" s="819" t="s">
        <v>122</v>
      </c>
      <c r="C1046" s="954" t="s">
        <v>3245</v>
      </c>
      <c r="D1046" s="819" t="s">
        <v>1124</v>
      </c>
      <c r="E1046" s="819" t="s">
        <v>1851</v>
      </c>
      <c r="F1046" s="819" t="s">
        <v>5953</v>
      </c>
      <c r="G1046" s="956">
        <v>40976</v>
      </c>
    </row>
    <row r="1047" spans="1:7">
      <c r="A1047" s="819">
        <v>1049</v>
      </c>
      <c r="B1047" s="819" t="s">
        <v>122</v>
      </c>
      <c r="C1047" s="954" t="s">
        <v>204</v>
      </c>
      <c r="D1047" s="819" t="s">
        <v>3239</v>
      </c>
      <c r="E1047" s="819" t="s">
        <v>1851</v>
      </c>
      <c r="F1047" s="819" t="s">
        <v>1371</v>
      </c>
      <c r="G1047" s="956">
        <v>40985</v>
      </c>
    </row>
    <row r="1048" spans="1:7">
      <c r="A1048" s="819">
        <v>1050</v>
      </c>
      <c r="B1048" s="819" t="s">
        <v>122</v>
      </c>
      <c r="C1048" s="954" t="s">
        <v>204</v>
      </c>
      <c r="D1048" s="819" t="s">
        <v>3239</v>
      </c>
      <c r="E1048" s="819" t="s">
        <v>1851</v>
      </c>
      <c r="F1048" s="819" t="s">
        <v>5953</v>
      </c>
      <c r="G1048" s="956">
        <v>40987</v>
      </c>
    </row>
    <row r="1049" spans="1:7">
      <c r="A1049" s="819">
        <v>1051</v>
      </c>
      <c r="B1049" s="819" t="s">
        <v>122</v>
      </c>
      <c r="C1049" s="954" t="s">
        <v>3246</v>
      </c>
      <c r="D1049" s="819" t="s">
        <v>790</v>
      </c>
      <c r="E1049" s="819" t="s">
        <v>1851</v>
      </c>
      <c r="F1049" s="819" t="s">
        <v>5953</v>
      </c>
      <c r="G1049" s="956">
        <v>40974</v>
      </c>
    </row>
    <row r="1050" spans="1:7">
      <c r="A1050" s="819">
        <v>1052</v>
      </c>
      <c r="B1050" s="819" t="s">
        <v>122</v>
      </c>
      <c r="C1050" s="954" t="s">
        <v>3246</v>
      </c>
      <c r="D1050" s="819" t="s">
        <v>790</v>
      </c>
      <c r="E1050" s="819" t="s">
        <v>1851</v>
      </c>
      <c r="F1050" s="819" t="s">
        <v>3247</v>
      </c>
      <c r="G1050" s="956">
        <v>40963</v>
      </c>
    </row>
    <row r="1051" spans="1:7">
      <c r="A1051" s="819">
        <v>1053</v>
      </c>
      <c r="B1051" s="819" t="s">
        <v>143</v>
      </c>
      <c r="C1051" s="954" t="s">
        <v>3248</v>
      </c>
      <c r="D1051" s="819" t="s">
        <v>3139</v>
      </c>
      <c r="E1051" s="819" t="s">
        <v>1394</v>
      </c>
      <c r="F1051" s="819" t="s">
        <v>1928</v>
      </c>
      <c r="G1051" s="956">
        <v>41027</v>
      </c>
    </row>
    <row r="1052" spans="1:7">
      <c r="A1052" s="819">
        <v>1054</v>
      </c>
      <c r="B1052" s="819" t="s">
        <v>106</v>
      </c>
      <c r="C1052" s="954" t="s">
        <v>2468</v>
      </c>
      <c r="D1052" s="819" t="s">
        <v>3249</v>
      </c>
      <c r="E1052" s="819" t="s">
        <v>1371</v>
      </c>
      <c r="F1052" s="819" t="s">
        <v>3214</v>
      </c>
      <c r="G1052" s="956">
        <v>41024</v>
      </c>
    </row>
    <row r="1053" spans="1:7">
      <c r="A1053" s="819">
        <v>1055</v>
      </c>
      <c r="B1053" s="819" t="s">
        <v>249</v>
      </c>
      <c r="C1053" s="954" t="s">
        <v>1359</v>
      </c>
      <c r="D1053" s="819" t="s">
        <v>1360</v>
      </c>
      <c r="E1053" s="819" t="s">
        <v>2917</v>
      </c>
      <c r="F1053" s="819" t="s">
        <v>2917</v>
      </c>
      <c r="G1053" s="956">
        <v>41022</v>
      </c>
    </row>
    <row r="1054" spans="1:7">
      <c r="A1054" s="819">
        <v>1056</v>
      </c>
      <c r="B1054" s="819" t="s">
        <v>171</v>
      </c>
      <c r="C1054" s="954" t="s">
        <v>4752</v>
      </c>
      <c r="D1054" s="819" t="s">
        <v>1839</v>
      </c>
      <c r="E1054" s="819" t="s">
        <v>2917</v>
      </c>
      <c r="F1054" s="819" t="s">
        <v>2917</v>
      </c>
      <c r="G1054" s="956">
        <v>41019</v>
      </c>
    </row>
    <row r="1055" spans="1:7">
      <c r="A1055" s="819">
        <v>1057</v>
      </c>
      <c r="B1055" s="819" t="s">
        <v>1468</v>
      </c>
      <c r="C1055" s="954" t="s">
        <v>3251</v>
      </c>
      <c r="D1055" s="819"/>
      <c r="E1055" s="819" t="s">
        <v>2917</v>
      </c>
      <c r="F1055" s="819" t="s">
        <v>2917</v>
      </c>
      <c r="G1055" s="956">
        <v>41019</v>
      </c>
    </row>
    <row r="1056" spans="1:7">
      <c r="A1056" s="819">
        <v>1058</v>
      </c>
      <c r="B1056" s="819" t="s">
        <v>151</v>
      </c>
      <c r="C1056" s="954" t="s">
        <v>3252</v>
      </c>
      <c r="D1056" s="819" t="s">
        <v>3253</v>
      </c>
      <c r="E1056" s="819" t="s">
        <v>2917</v>
      </c>
      <c r="F1056" s="819" t="s">
        <v>2917</v>
      </c>
      <c r="G1056" s="956">
        <v>41012</v>
      </c>
    </row>
    <row r="1057" spans="1:7">
      <c r="A1057" s="819">
        <v>1059</v>
      </c>
      <c r="B1057" s="819" t="s">
        <v>28</v>
      </c>
      <c r="C1057" s="954" t="s">
        <v>3255</v>
      </c>
      <c r="D1057" s="819" t="s">
        <v>3256</v>
      </c>
      <c r="E1057" s="819" t="s">
        <v>2917</v>
      </c>
      <c r="F1057" s="819" t="s">
        <v>3257</v>
      </c>
      <c r="G1057" s="956">
        <v>41013</v>
      </c>
    </row>
    <row r="1058" spans="1:7">
      <c r="A1058" s="819">
        <v>1060</v>
      </c>
      <c r="B1058" s="819" t="s">
        <v>8</v>
      </c>
      <c r="C1058" s="954" t="s">
        <v>1802</v>
      </c>
      <c r="D1058" s="819" t="s">
        <v>3258</v>
      </c>
      <c r="E1058" s="819" t="s">
        <v>1371</v>
      </c>
      <c r="F1058" s="819" t="s">
        <v>1371</v>
      </c>
      <c r="G1058" s="956">
        <v>40973</v>
      </c>
    </row>
    <row r="1059" spans="1:7">
      <c r="A1059" s="819">
        <v>1061</v>
      </c>
      <c r="B1059" s="819" t="s">
        <v>158</v>
      </c>
      <c r="C1059" s="954" t="s">
        <v>3202</v>
      </c>
      <c r="D1059" s="819" t="s">
        <v>2920</v>
      </c>
      <c r="E1059" s="819" t="s">
        <v>2917</v>
      </c>
      <c r="F1059" s="819" t="s">
        <v>2917</v>
      </c>
      <c r="G1059" s="956">
        <v>41008</v>
      </c>
    </row>
    <row r="1060" spans="1:7">
      <c r="A1060" s="819">
        <v>1062</v>
      </c>
      <c r="B1060" s="819" t="s">
        <v>3259</v>
      </c>
      <c r="C1060" s="954" t="s">
        <v>3260</v>
      </c>
      <c r="D1060" s="819" t="s">
        <v>1124</v>
      </c>
      <c r="E1060" s="819" t="s">
        <v>3056</v>
      </c>
      <c r="F1060" s="819" t="s">
        <v>3056</v>
      </c>
      <c r="G1060" s="956">
        <v>41022</v>
      </c>
    </row>
    <row r="1061" spans="1:7">
      <c r="A1061" s="819">
        <v>1063</v>
      </c>
      <c r="B1061" s="819" t="s">
        <v>267</v>
      </c>
      <c r="C1061" s="954" t="s">
        <v>3261</v>
      </c>
      <c r="D1061" s="819"/>
      <c r="E1061" s="819" t="s">
        <v>2917</v>
      </c>
      <c r="F1061" s="819" t="s">
        <v>3056</v>
      </c>
      <c r="G1061" s="956">
        <v>41013</v>
      </c>
    </row>
    <row r="1062" spans="1:7">
      <c r="A1062" s="819">
        <v>1064</v>
      </c>
      <c r="B1062" s="819" t="s">
        <v>3044</v>
      </c>
      <c r="C1062" s="954" t="s">
        <v>3045</v>
      </c>
      <c r="D1062" s="819" t="s">
        <v>3046</v>
      </c>
      <c r="E1062" s="819" t="s">
        <v>3056</v>
      </c>
      <c r="F1062" s="819" t="s">
        <v>3056</v>
      </c>
      <c r="G1062" s="956">
        <v>41018</v>
      </c>
    </row>
    <row r="1063" spans="1:7">
      <c r="A1063" s="819">
        <v>1065</v>
      </c>
      <c r="B1063" s="819" t="s">
        <v>28</v>
      </c>
      <c r="C1063" s="954" t="s">
        <v>3262</v>
      </c>
      <c r="D1063" s="819" t="s">
        <v>2047</v>
      </c>
      <c r="E1063" s="819" t="s">
        <v>3056</v>
      </c>
      <c r="F1063" s="819" t="s">
        <v>3056</v>
      </c>
      <c r="G1063" s="956">
        <v>41018</v>
      </c>
    </row>
    <row r="1064" spans="1:7">
      <c r="A1064" s="819">
        <v>1066</v>
      </c>
      <c r="B1064" s="819" t="s">
        <v>143</v>
      </c>
      <c r="C1064" s="954" t="s">
        <v>3248</v>
      </c>
      <c r="D1064" s="819" t="s">
        <v>3263</v>
      </c>
      <c r="E1064" s="819" t="s">
        <v>1394</v>
      </c>
      <c r="F1064" s="819" t="s">
        <v>1928</v>
      </c>
      <c r="G1064" s="956">
        <v>41033</v>
      </c>
    </row>
    <row r="1065" spans="1:7">
      <c r="A1065" s="819">
        <v>1067</v>
      </c>
      <c r="B1065" s="819" t="s">
        <v>28</v>
      </c>
      <c r="C1065" s="954" t="s">
        <v>3264</v>
      </c>
      <c r="D1065" s="819" t="s">
        <v>1124</v>
      </c>
      <c r="E1065" s="819" t="s">
        <v>3056</v>
      </c>
      <c r="F1065" s="819" t="s">
        <v>3056</v>
      </c>
      <c r="G1065" s="956">
        <v>41018</v>
      </c>
    </row>
    <row r="1066" spans="1:7">
      <c r="A1066" s="819">
        <v>1068</v>
      </c>
      <c r="B1066" s="819" t="s">
        <v>8</v>
      </c>
      <c r="C1066" s="954" t="s">
        <v>3265</v>
      </c>
      <c r="D1066" s="819" t="s">
        <v>3266</v>
      </c>
      <c r="E1066" s="819" t="s">
        <v>1371</v>
      </c>
      <c r="F1066" s="819" t="s">
        <v>3214</v>
      </c>
      <c r="G1066" s="956">
        <v>41032</v>
      </c>
    </row>
    <row r="1067" spans="1:7">
      <c r="A1067" s="819">
        <v>1069</v>
      </c>
      <c r="B1067" s="819" t="s">
        <v>1375</v>
      </c>
      <c r="C1067" s="954" t="s">
        <v>2960</v>
      </c>
      <c r="D1067" s="819" t="s">
        <v>3267</v>
      </c>
      <c r="E1067" s="819" t="s">
        <v>2932</v>
      </c>
      <c r="F1067" s="819" t="s">
        <v>1371</v>
      </c>
      <c r="G1067" s="956">
        <v>40940</v>
      </c>
    </row>
    <row r="1068" spans="1:7">
      <c r="A1068" s="819">
        <v>1070</v>
      </c>
      <c r="B1068" s="819" t="s">
        <v>169</v>
      </c>
      <c r="C1068" s="954" t="s">
        <v>170</v>
      </c>
      <c r="D1068" s="819" t="s">
        <v>780</v>
      </c>
      <c r="E1068" s="819" t="s">
        <v>1979</v>
      </c>
      <c r="F1068" s="819" t="s">
        <v>1979</v>
      </c>
      <c r="G1068" s="955">
        <v>2011</v>
      </c>
    </row>
    <row r="1069" spans="1:7">
      <c r="A1069" s="819">
        <v>1071</v>
      </c>
      <c r="B1069" s="819" t="s">
        <v>30</v>
      </c>
      <c r="C1069" s="954" t="s">
        <v>1136</v>
      </c>
      <c r="D1069" s="819" t="s">
        <v>1732</v>
      </c>
      <c r="E1069" s="819" t="s">
        <v>1979</v>
      </c>
      <c r="F1069" s="819" t="s">
        <v>1979</v>
      </c>
      <c r="G1069" s="955">
        <v>2011</v>
      </c>
    </row>
    <row r="1070" spans="1:7">
      <c r="A1070" s="819">
        <v>1072</v>
      </c>
      <c r="B1070" s="819" t="s">
        <v>143</v>
      </c>
      <c r="C1070" s="954" t="s">
        <v>70</v>
      </c>
      <c r="D1070" s="819" t="s">
        <v>3653</v>
      </c>
      <c r="E1070" s="819" t="s">
        <v>1394</v>
      </c>
      <c r="F1070" s="819" t="s">
        <v>1928</v>
      </c>
      <c r="G1070" s="956">
        <v>40997</v>
      </c>
    </row>
    <row r="1071" spans="1:7">
      <c r="A1071" s="819">
        <v>1073</v>
      </c>
      <c r="B1071" s="819" t="s">
        <v>8</v>
      </c>
      <c r="C1071" s="954" t="s">
        <v>3011</v>
      </c>
      <c r="D1071" s="819" t="s">
        <v>3654</v>
      </c>
      <c r="E1071" s="819" t="s">
        <v>1371</v>
      </c>
      <c r="F1071" s="819" t="s">
        <v>1371</v>
      </c>
      <c r="G1071" s="958">
        <v>40878</v>
      </c>
    </row>
    <row r="1072" spans="1:7">
      <c r="A1072" s="819">
        <v>1074</v>
      </c>
      <c r="B1072" s="819" t="s">
        <v>147</v>
      </c>
      <c r="C1072" s="954" t="s">
        <v>3655</v>
      </c>
      <c r="D1072" s="819" t="s">
        <v>3656</v>
      </c>
      <c r="E1072" s="819" t="s">
        <v>1371</v>
      </c>
      <c r="F1072" s="819" t="s">
        <v>1371</v>
      </c>
      <c r="G1072" s="956">
        <v>40899</v>
      </c>
    </row>
    <row r="1073" spans="1:7">
      <c r="A1073" s="819">
        <v>1075</v>
      </c>
      <c r="B1073" s="819" t="s">
        <v>95</v>
      </c>
      <c r="C1073" s="954" t="s">
        <v>2579</v>
      </c>
      <c r="D1073" s="819" t="s">
        <v>3657</v>
      </c>
      <c r="E1073" s="819" t="s">
        <v>1371</v>
      </c>
      <c r="F1073" s="819" t="s">
        <v>1371</v>
      </c>
      <c r="G1073" s="956">
        <v>40878</v>
      </c>
    </row>
    <row r="1074" spans="1:7">
      <c r="A1074" s="819">
        <v>1076</v>
      </c>
      <c r="B1074" s="819" t="s">
        <v>101</v>
      </c>
      <c r="C1074" s="954" t="s">
        <v>3658</v>
      </c>
      <c r="D1074" s="819" t="s">
        <v>3659</v>
      </c>
      <c r="E1074" s="819" t="s">
        <v>1371</v>
      </c>
      <c r="F1074" s="819" t="s">
        <v>1371</v>
      </c>
      <c r="G1074" s="956">
        <v>40878</v>
      </c>
    </row>
    <row r="1075" spans="1:7">
      <c r="A1075" s="819">
        <v>1077</v>
      </c>
      <c r="B1075" s="819" t="s">
        <v>1743</v>
      </c>
      <c r="C1075" s="954" t="s">
        <v>3660</v>
      </c>
      <c r="D1075" s="819" t="s">
        <v>3661</v>
      </c>
      <c r="E1075" s="819" t="s">
        <v>1371</v>
      </c>
      <c r="F1075" s="819" t="s">
        <v>1371</v>
      </c>
      <c r="G1075" s="956">
        <v>40903</v>
      </c>
    </row>
    <row r="1076" spans="1:7">
      <c r="A1076" s="819">
        <v>1078</v>
      </c>
      <c r="B1076" s="819" t="s">
        <v>166</v>
      </c>
      <c r="C1076" s="954" t="s">
        <v>406</v>
      </c>
      <c r="D1076" s="819" t="s">
        <v>1879</v>
      </c>
      <c r="E1076" s="819" t="s">
        <v>1371</v>
      </c>
      <c r="F1076" s="819" t="s">
        <v>3662</v>
      </c>
      <c r="G1076" s="956">
        <v>40904</v>
      </c>
    </row>
    <row r="1077" spans="1:7">
      <c r="A1077" s="819">
        <v>1079</v>
      </c>
      <c r="B1077" s="819" t="s">
        <v>3663</v>
      </c>
      <c r="C1077" s="954" t="s">
        <v>1754</v>
      </c>
      <c r="D1077" s="819" t="s">
        <v>2905</v>
      </c>
      <c r="E1077" s="819" t="s">
        <v>1371</v>
      </c>
      <c r="F1077" s="819" t="s">
        <v>1371</v>
      </c>
      <c r="G1077" s="956">
        <v>40878</v>
      </c>
    </row>
    <row r="1078" spans="1:7">
      <c r="A1078" s="819">
        <v>1080</v>
      </c>
      <c r="B1078" s="819" t="s">
        <v>10</v>
      </c>
      <c r="C1078" s="954" t="s">
        <v>1708</v>
      </c>
      <c r="D1078" s="819" t="s">
        <v>3664</v>
      </c>
      <c r="E1078" s="819" t="s">
        <v>1371</v>
      </c>
      <c r="F1078" s="819" t="s">
        <v>1371</v>
      </c>
      <c r="G1078" s="956">
        <v>40882</v>
      </c>
    </row>
    <row r="1079" spans="1:7">
      <c r="A1079" s="819">
        <v>1081</v>
      </c>
      <c r="B1079" s="819" t="s">
        <v>101</v>
      </c>
      <c r="C1079" s="954" t="s">
        <v>2573</v>
      </c>
      <c r="D1079" s="819" t="s">
        <v>3665</v>
      </c>
      <c r="E1079" s="819" t="s">
        <v>1371</v>
      </c>
      <c r="F1079" s="819" t="s">
        <v>1371</v>
      </c>
      <c r="G1079" s="956">
        <v>40882</v>
      </c>
    </row>
    <row r="1080" spans="1:7">
      <c r="A1080" s="819">
        <v>1082</v>
      </c>
      <c r="B1080" s="819" t="s">
        <v>106</v>
      </c>
      <c r="C1080" s="954" t="s">
        <v>3666</v>
      </c>
      <c r="D1080" s="819" t="s">
        <v>3667</v>
      </c>
      <c r="E1080" s="819" t="s">
        <v>1371</v>
      </c>
      <c r="F1080" s="819" t="s">
        <v>1371</v>
      </c>
      <c r="G1080" s="956">
        <v>40879</v>
      </c>
    </row>
    <row r="1081" spans="1:7">
      <c r="A1081" s="819">
        <v>1083</v>
      </c>
      <c r="B1081" s="819" t="s">
        <v>3668</v>
      </c>
      <c r="C1081" s="954" t="s">
        <v>3669</v>
      </c>
      <c r="D1081" s="819" t="s">
        <v>3670</v>
      </c>
      <c r="E1081" s="819" t="s">
        <v>1371</v>
      </c>
      <c r="F1081" s="819" t="s">
        <v>1371</v>
      </c>
      <c r="G1081" s="955">
        <v>2011</v>
      </c>
    </row>
    <row r="1082" spans="1:7">
      <c r="A1082" s="819">
        <v>1084</v>
      </c>
      <c r="B1082" s="819" t="s">
        <v>143</v>
      </c>
      <c r="C1082" s="954" t="s">
        <v>3299</v>
      </c>
      <c r="D1082" s="819" t="s">
        <v>1091</v>
      </c>
      <c r="E1082" s="819" t="s">
        <v>1394</v>
      </c>
      <c r="F1082" s="819" t="s">
        <v>3671</v>
      </c>
      <c r="G1082" s="956">
        <v>41044</v>
      </c>
    </row>
    <row r="1083" spans="1:7">
      <c r="A1083" s="819">
        <v>1085</v>
      </c>
      <c r="B1083" s="819" t="s">
        <v>143</v>
      </c>
      <c r="C1083" s="954" t="s">
        <v>3672</v>
      </c>
      <c r="D1083" s="819" t="s">
        <v>3041</v>
      </c>
      <c r="E1083" s="819" t="s">
        <v>1394</v>
      </c>
      <c r="F1083" s="819" t="s">
        <v>3671</v>
      </c>
      <c r="G1083" s="956">
        <v>41044</v>
      </c>
    </row>
    <row r="1084" spans="1:7">
      <c r="A1084" s="819">
        <v>1086</v>
      </c>
      <c r="B1084" s="819" t="s">
        <v>143</v>
      </c>
      <c r="C1084" s="954" t="s">
        <v>621</v>
      </c>
      <c r="D1084" s="819" t="s">
        <v>3137</v>
      </c>
      <c r="E1084" s="819" t="s">
        <v>1394</v>
      </c>
      <c r="F1084" s="819" t="s">
        <v>3673</v>
      </c>
      <c r="G1084" s="956">
        <v>41044</v>
      </c>
    </row>
    <row r="1085" spans="1:7">
      <c r="A1085" s="819">
        <v>1087</v>
      </c>
      <c r="B1085" s="819" t="s">
        <v>3270</v>
      </c>
      <c r="C1085" s="954" t="s">
        <v>3674</v>
      </c>
      <c r="D1085" s="819" t="s">
        <v>786</v>
      </c>
      <c r="E1085" s="819" t="s">
        <v>1851</v>
      </c>
      <c r="F1085" s="819" t="s">
        <v>1371</v>
      </c>
      <c r="G1085" s="956">
        <v>41002</v>
      </c>
    </row>
    <row r="1086" spans="1:7">
      <c r="A1086" s="819">
        <v>1088</v>
      </c>
      <c r="B1086" s="819" t="s">
        <v>11</v>
      </c>
      <c r="C1086" s="954" t="s">
        <v>3675</v>
      </c>
      <c r="D1086" s="819" t="s">
        <v>3676</v>
      </c>
      <c r="E1086" s="819" t="s">
        <v>1371</v>
      </c>
      <c r="F1086" s="819" t="s">
        <v>1371</v>
      </c>
      <c r="G1086" s="956">
        <v>40945</v>
      </c>
    </row>
    <row r="1087" spans="1:7">
      <c r="A1087" s="819">
        <v>1089</v>
      </c>
      <c r="B1087" s="819" t="s">
        <v>262</v>
      </c>
      <c r="C1087" s="954" t="s">
        <v>3217</v>
      </c>
      <c r="D1087" s="819" t="s">
        <v>3677</v>
      </c>
      <c r="E1087" s="819" t="s">
        <v>1371</v>
      </c>
      <c r="F1087" s="819" t="s">
        <v>3214</v>
      </c>
      <c r="G1087" s="956">
        <v>41010</v>
      </c>
    </row>
    <row r="1088" spans="1:7">
      <c r="A1088" s="819">
        <v>1090</v>
      </c>
      <c r="B1088" s="819" t="s">
        <v>89</v>
      </c>
      <c r="C1088" s="954" t="s">
        <v>3679</v>
      </c>
      <c r="D1088" s="819" t="s">
        <v>3680</v>
      </c>
      <c r="E1088" s="819" t="s">
        <v>1371</v>
      </c>
      <c r="F1088" s="819" t="s">
        <v>1928</v>
      </c>
      <c r="G1088" s="956">
        <v>40976</v>
      </c>
    </row>
    <row r="1089" spans="1:7">
      <c r="A1089" s="819">
        <v>1091</v>
      </c>
      <c r="B1089" s="819" t="s">
        <v>89</v>
      </c>
      <c r="C1089" s="954" t="s">
        <v>3679</v>
      </c>
      <c r="D1089" s="819" t="s">
        <v>3680</v>
      </c>
      <c r="E1089" s="819" t="s">
        <v>1394</v>
      </c>
      <c r="F1089" s="819" t="s">
        <v>1928</v>
      </c>
      <c r="G1089" s="956">
        <v>40931</v>
      </c>
    </row>
    <row r="1090" spans="1:7">
      <c r="A1090" s="819">
        <v>1092</v>
      </c>
      <c r="B1090" s="819" t="s">
        <v>1375</v>
      </c>
      <c r="C1090" s="954" t="s">
        <v>3681</v>
      </c>
      <c r="D1090" s="819" t="s">
        <v>3682</v>
      </c>
      <c r="E1090" s="819" t="s">
        <v>1371</v>
      </c>
      <c r="F1090" s="819" t="s">
        <v>1371</v>
      </c>
      <c r="G1090" s="956">
        <v>40911</v>
      </c>
    </row>
    <row r="1091" spans="1:7">
      <c r="A1091" s="819">
        <v>1093</v>
      </c>
      <c r="B1091" s="819" t="s">
        <v>12</v>
      </c>
      <c r="C1091" s="954" t="s">
        <v>3683</v>
      </c>
      <c r="D1091" s="819" t="s">
        <v>3684</v>
      </c>
      <c r="E1091" s="819" t="s">
        <v>1371</v>
      </c>
      <c r="F1091" s="819" t="s">
        <v>1371</v>
      </c>
      <c r="G1091" s="956">
        <v>40985</v>
      </c>
    </row>
    <row r="1092" spans="1:7">
      <c r="A1092" s="819">
        <v>1094</v>
      </c>
      <c r="B1092" s="819" t="s">
        <v>143</v>
      </c>
      <c r="C1092" s="954" t="s">
        <v>3685</v>
      </c>
      <c r="D1092" s="819" t="s">
        <v>3686</v>
      </c>
      <c r="E1092" s="819" t="s">
        <v>1394</v>
      </c>
      <c r="F1092" s="819" t="s">
        <v>1394</v>
      </c>
      <c r="G1092" s="956">
        <v>40968</v>
      </c>
    </row>
    <row r="1093" spans="1:7">
      <c r="A1093" s="819">
        <v>1095</v>
      </c>
      <c r="B1093" s="819" t="s">
        <v>143</v>
      </c>
      <c r="C1093" s="954" t="s">
        <v>2771</v>
      </c>
      <c r="D1093" s="819" t="s">
        <v>3137</v>
      </c>
      <c r="E1093" s="819" t="s">
        <v>1394</v>
      </c>
      <c r="F1093" s="819" t="s">
        <v>1394</v>
      </c>
      <c r="G1093" s="956">
        <v>40950</v>
      </c>
    </row>
    <row r="1094" spans="1:7">
      <c r="A1094" s="819">
        <v>1096</v>
      </c>
      <c r="B1094" s="819" t="s">
        <v>6</v>
      </c>
      <c r="C1094" s="954" t="s">
        <v>3687</v>
      </c>
      <c r="D1094" s="819" t="s">
        <v>6563</v>
      </c>
      <c r="E1094" s="819" t="s">
        <v>1394</v>
      </c>
      <c r="F1094" s="819" t="s">
        <v>1394</v>
      </c>
      <c r="G1094" s="956">
        <v>40966</v>
      </c>
    </row>
    <row r="1095" spans="1:7">
      <c r="A1095" s="819">
        <v>1097</v>
      </c>
      <c r="B1095" s="819" t="s">
        <v>158</v>
      </c>
      <c r="C1095" s="954" t="s">
        <v>3202</v>
      </c>
      <c r="D1095" s="819" t="s">
        <v>3689</v>
      </c>
      <c r="E1095" s="819" t="s">
        <v>2917</v>
      </c>
      <c r="F1095" s="819" t="s">
        <v>5951</v>
      </c>
      <c r="G1095" s="956">
        <v>40947</v>
      </c>
    </row>
    <row r="1096" spans="1:7">
      <c r="A1096" s="819">
        <v>1098</v>
      </c>
      <c r="B1096" s="819" t="s">
        <v>13</v>
      </c>
      <c r="C1096" s="954" t="s">
        <v>3093</v>
      </c>
      <c r="D1096" s="819" t="s">
        <v>1360</v>
      </c>
      <c r="E1096" s="819" t="s">
        <v>1394</v>
      </c>
      <c r="F1096" s="819" t="s">
        <v>1394</v>
      </c>
      <c r="G1096" s="955">
        <v>2011</v>
      </c>
    </row>
    <row r="1097" spans="1:7">
      <c r="A1097" s="819">
        <v>1099</v>
      </c>
      <c r="B1097" s="819" t="s">
        <v>12</v>
      </c>
      <c r="C1097" s="954" t="s">
        <v>3021</v>
      </c>
      <c r="D1097" s="819" t="s">
        <v>3022</v>
      </c>
      <c r="E1097" s="819" t="s">
        <v>1394</v>
      </c>
      <c r="F1097" s="819" t="s">
        <v>1394</v>
      </c>
      <c r="G1097" s="958">
        <v>40817</v>
      </c>
    </row>
    <row r="1098" spans="1:7">
      <c r="A1098" s="819">
        <v>1100</v>
      </c>
      <c r="B1098" s="819" t="s">
        <v>101</v>
      </c>
      <c r="C1098" s="954" t="s">
        <v>3690</v>
      </c>
      <c r="D1098" s="819" t="s">
        <v>3691</v>
      </c>
      <c r="E1098" s="819" t="s">
        <v>1371</v>
      </c>
      <c r="F1098" s="819" t="s">
        <v>1371</v>
      </c>
      <c r="G1098" s="956">
        <v>41022</v>
      </c>
    </row>
    <row r="1099" spans="1:7">
      <c r="A1099" s="819">
        <v>1101</v>
      </c>
      <c r="B1099" s="819" t="s">
        <v>97</v>
      </c>
      <c r="C1099" s="954" t="s">
        <v>2567</v>
      </c>
      <c r="D1099" s="819" t="s">
        <v>1017</v>
      </c>
      <c r="E1099" s="819" t="s">
        <v>1371</v>
      </c>
      <c r="F1099" s="819" t="s">
        <v>3692</v>
      </c>
      <c r="G1099" s="956">
        <v>41015</v>
      </c>
    </row>
    <row r="1100" spans="1:7">
      <c r="A1100" s="819">
        <v>1102</v>
      </c>
      <c r="B1100" s="819" t="s">
        <v>2522</v>
      </c>
      <c r="C1100" s="954" t="s">
        <v>3693</v>
      </c>
      <c r="D1100" s="819" t="s">
        <v>3694</v>
      </c>
      <c r="E1100" s="819" t="s">
        <v>1371</v>
      </c>
      <c r="F1100" s="819" t="s">
        <v>3692</v>
      </c>
      <c r="G1100" s="956">
        <v>41015</v>
      </c>
    </row>
    <row r="1101" spans="1:7">
      <c r="A1101" s="819">
        <v>1103</v>
      </c>
      <c r="B1101" s="819" t="s">
        <v>143</v>
      </c>
      <c r="C1101" s="954" t="s">
        <v>3695</v>
      </c>
      <c r="D1101" s="819" t="s">
        <v>3696</v>
      </c>
      <c r="E1101" s="819" t="s">
        <v>1394</v>
      </c>
      <c r="F1101" s="819" t="s">
        <v>3697</v>
      </c>
      <c r="G1101" s="956">
        <v>40981</v>
      </c>
    </row>
    <row r="1102" spans="1:7">
      <c r="A1102" s="819">
        <v>1104</v>
      </c>
      <c r="B1102" s="819" t="s">
        <v>6</v>
      </c>
      <c r="C1102" s="954" t="s">
        <v>1557</v>
      </c>
      <c r="D1102" s="819" t="s">
        <v>1558</v>
      </c>
      <c r="E1102" s="819" t="s">
        <v>1394</v>
      </c>
      <c r="F1102" s="819" t="s">
        <v>404</v>
      </c>
      <c r="G1102" s="956">
        <v>40952</v>
      </c>
    </row>
    <row r="1103" spans="1:7">
      <c r="A1103" s="819">
        <v>1105</v>
      </c>
      <c r="B1103" s="819" t="s">
        <v>143</v>
      </c>
      <c r="C1103" s="954" t="s">
        <v>3050</v>
      </c>
      <c r="D1103" s="819" t="s">
        <v>3051</v>
      </c>
      <c r="E1103" s="819" t="s">
        <v>1394</v>
      </c>
      <c r="F1103" s="819" t="s">
        <v>3671</v>
      </c>
      <c r="G1103" s="956">
        <v>41044</v>
      </c>
    </row>
    <row r="1104" spans="1:7">
      <c r="A1104" s="819">
        <v>1106</v>
      </c>
      <c r="B1104" s="819" t="s">
        <v>143</v>
      </c>
      <c r="C1104" s="954" t="s">
        <v>3698</v>
      </c>
      <c r="D1104" s="819" t="s">
        <v>1091</v>
      </c>
      <c r="E1104" s="819" t="s">
        <v>1394</v>
      </c>
      <c r="F1104" s="819" t="s">
        <v>1394</v>
      </c>
      <c r="G1104" s="956">
        <v>40942</v>
      </c>
    </row>
    <row r="1105" spans="1:7">
      <c r="A1105" s="819">
        <v>1107</v>
      </c>
      <c r="B1105" s="819" t="s">
        <v>267</v>
      </c>
      <c r="C1105" s="954" t="s">
        <v>1989</v>
      </c>
      <c r="D1105" s="819" t="s">
        <v>3699</v>
      </c>
      <c r="E1105" s="819" t="s">
        <v>1851</v>
      </c>
      <c r="F1105" s="819" t="s">
        <v>1851</v>
      </c>
      <c r="G1105" s="956">
        <v>40942</v>
      </c>
    </row>
    <row r="1106" spans="1:7">
      <c r="A1106" s="819">
        <v>1108</v>
      </c>
      <c r="B1106" s="819" t="s">
        <v>28</v>
      </c>
      <c r="C1106" s="954" t="s">
        <v>3700</v>
      </c>
      <c r="D1106" s="819" t="s">
        <v>3701</v>
      </c>
      <c r="E1106" s="819" t="s">
        <v>1851</v>
      </c>
      <c r="F1106" s="819" t="s">
        <v>3702</v>
      </c>
      <c r="G1106" s="956">
        <v>40942</v>
      </c>
    </row>
    <row r="1107" spans="1:7">
      <c r="A1107" s="819">
        <v>1109</v>
      </c>
      <c r="B1107" s="819" t="s">
        <v>28</v>
      </c>
      <c r="C1107" s="954" t="s">
        <v>3703</v>
      </c>
      <c r="D1107" s="819" t="s">
        <v>1868</v>
      </c>
      <c r="E1107" s="819" t="s">
        <v>1928</v>
      </c>
      <c r="F1107" s="819" t="s">
        <v>3704</v>
      </c>
      <c r="G1107" s="956">
        <v>40954</v>
      </c>
    </row>
    <row r="1108" spans="1:7">
      <c r="A1108" s="819">
        <v>1110</v>
      </c>
      <c r="B1108" s="819" t="s">
        <v>143</v>
      </c>
      <c r="C1108" s="954" t="s">
        <v>305</v>
      </c>
      <c r="D1108" s="819" t="s">
        <v>3705</v>
      </c>
      <c r="E1108" s="819" t="s">
        <v>1394</v>
      </c>
      <c r="F1108" s="819" t="s">
        <v>1928</v>
      </c>
      <c r="G1108" s="956">
        <v>41054</v>
      </c>
    </row>
    <row r="1109" spans="1:7">
      <c r="A1109" s="819">
        <v>1111</v>
      </c>
      <c r="B1109" s="819" t="s">
        <v>143</v>
      </c>
      <c r="C1109" s="954" t="s">
        <v>69</v>
      </c>
      <c r="D1109" s="819" t="s">
        <v>3137</v>
      </c>
      <c r="E1109" s="819" t="s">
        <v>1394</v>
      </c>
      <c r="F1109" s="819" t="s">
        <v>1928</v>
      </c>
      <c r="G1109" s="956">
        <v>41054</v>
      </c>
    </row>
    <row r="1110" spans="1:7">
      <c r="A1110" s="819">
        <v>1112</v>
      </c>
      <c r="B1110" s="819" t="s">
        <v>158</v>
      </c>
      <c r="C1110" s="954" t="s">
        <v>3706</v>
      </c>
      <c r="D1110" s="819" t="s">
        <v>3707</v>
      </c>
      <c r="E1110" s="819" t="s">
        <v>2917</v>
      </c>
      <c r="F1110" s="819" t="s">
        <v>3247</v>
      </c>
      <c r="G1110" s="956">
        <v>40944</v>
      </c>
    </row>
    <row r="1111" spans="1:7">
      <c r="A1111" s="819">
        <v>1113</v>
      </c>
      <c r="B1111" s="819" t="s">
        <v>10</v>
      </c>
      <c r="C1111" s="954" t="s">
        <v>2903</v>
      </c>
      <c r="D1111" s="819" t="s">
        <v>1098</v>
      </c>
      <c r="E1111" s="819" t="s">
        <v>1371</v>
      </c>
      <c r="F1111" s="819" t="s">
        <v>3214</v>
      </c>
      <c r="G1111" s="956">
        <v>40903</v>
      </c>
    </row>
    <row r="1112" spans="1:7">
      <c r="A1112" s="819">
        <v>1114</v>
      </c>
      <c r="B1112" s="819" t="s">
        <v>28</v>
      </c>
      <c r="C1112" s="954" t="s">
        <v>812</v>
      </c>
      <c r="D1112" s="819" t="s">
        <v>793</v>
      </c>
      <c r="E1112" s="819" t="s">
        <v>1851</v>
      </c>
      <c r="F1112" s="819" t="s">
        <v>3702</v>
      </c>
      <c r="G1112" s="956">
        <v>40982</v>
      </c>
    </row>
    <row r="1113" spans="1:7">
      <c r="A1113" s="819">
        <v>1115</v>
      </c>
      <c r="B1113" s="819" t="s">
        <v>122</v>
      </c>
      <c r="C1113" s="954" t="s">
        <v>3708</v>
      </c>
      <c r="D1113" s="819" t="s">
        <v>1390</v>
      </c>
      <c r="E1113" s="819" t="s">
        <v>1851</v>
      </c>
      <c r="F1113" s="819" t="s">
        <v>1928</v>
      </c>
      <c r="G1113" s="956">
        <v>40994</v>
      </c>
    </row>
    <row r="1114" spans="1:7">
      <c r="A1114" s="819">
        <v>1116</v>
      </c>
      <c r="B1114" s="819" t="s">
        <v>101</v>
      </c>
      <c r="C1114" s="954" t="s">
        <v>3709</v>
      </c>
      <c r="D1114" s="819" t="s">
        <v>2951</v>
      </c>
      <c r="E1114" s="819" t="s">
        <v>1371</v>
      </c>
      <c r="F1114" s="819" t="s">
        <v>3710</v>
      </c>
      <c r="G1114" s="956">
        <v>40890</v>
      </c>
    </row>
    <row r="1115" spans="1:7">
      <c r="A1115" s="819">
        <v>1117</v>
      </c>
      <c r="B1115" s="819" t="s">
        <v>401</v>
      </c>
      <c r="C1115" s="954" t="s">
        <v>2221</v>
      </c>
      <c r="D1115" s="819" t="s">
        <v>2921</v>
      </c>
      <c r="E1115" s="819" t="s">
        <v>1371</v>
      </c>
      <c r="F1115" s="819" t="s">
        <v>5954</v>
      </c>
      <c r="G1115" s="956">
        <v>40932</v>
      </c>
    </row>
    <row r="1116" spans="1:7">
      <c r="A1116" s="819">
        <v>1118</v>
      </c>
      <c r="B1116" s="819" t="s">
        <v>8</v>
      </c>
      <c r="C1116" s="954" t="s">
        <v>3223</v>
      </c>
      <c r="D1116" s="819" t="s">
        <v>1017</v>
      </c>
      <c r="E1116" s="819" t="s">
        <v>1371</v>
      </c>
      <c r="F1116" s="819" t="s">
        <v>5950</v>
      </c>
      <c r="G1116" s="956">
        <v>40837</v>
      </c>
    </row>
    <row r="1117" spans="1:7">
      <c r="A1117" s="819">
        <v>1119</v>
      </c>
      <c r="B1117" s="819" t="s">
        <v>95</v>
      </c>
      <c r="C1117" s="954" t="s">
        <v>2452</v>
      </c>
      <c r="D1117" s="819" t="s">
        <v>2453</v>
      </c>
      <c r="E1117" s="819" t="s">
        <v>1371</v>
      </c>
      <c r="F1117" s="819" t="s">
        <v>3214</v>
      </c>
      <c r="G1117" s="956">
        <v>40973</v>
      </c>
    </row>
    <row r="1118" spans="1:7">
      <c r="A1118" s="819">
        <v>1120</v>
      </c>
      <c r="B1118" s="819" t="s">
        <v>101</v>
      </c>
      <c r="C1118" s="954" t="s">
        <v>1369</v>
      </c>
      <c r="D1118" s="819" t="s">
        <v>3711</v>
      </c>
      <c r="E1118" s="819" t="s">
        <v>1371</v>
      </c>
      <c r="F1118" s="819" t="s">
        <v>2479</v>
      </c>
      <c r="G1118" s="956">
        <v>40898</v>
      </c>
    </row>
    <row r="1119" spans="1:7">
      <c r="A1119" s="819">
        <v>1121</v>
      </c>
      <c r="B1119" s="819" t="s">
        <v>106</v>
      </c>
      <c r="C1119" s="954" t="s">
        <v>3712</v>
      </c>
      <c r="D1119" s="819" t="s">
        <v>3713</v>
      </c>
      <c r="E1119" s="819" t="s">
        <v>1371</v>
      </c>
      <c r="F1119" s="819" t="s">
        <v>3714</v>
      </c>
      <c r="G1119" s="956">
        <v>40933</v>
      </c>
    </row>
    <row r="1120" spans="1:7">
      <c r="A1120" s="819">
        <v>1122</v>
      </c>
      <c r="B1120" s="819" t="s">
        <v>106</v>
      </c>
      <c r="C1120" s="954" t="s">
        <v>3712</v>
      </c>
      <c r="D1120" s="819" t="s">
        <v>3713</v>
      </c>
      <c r="E1120" s="819" t="s">
        <v>1371</v>
      </c>
      <c r="F1120" s="819" t="s">
        <v>5950</v>
      </c>
      <c r="G1120" s="956">
        <v>40878</v>
      </c>
    </row>
    <row r="1121" spans="1:7">
      <c r="A1121" s="819">
        <v>1123</v>
      </c>
      <c r="B1121" s="819" t="s">
        <v>106</v>
      </c>
      <c r="C1121" s="954" t="s">
        <v>3715</v>
      </c>
      <c r="D1121" s="819" t="s">
        <v>2560</v>
      </c>
      <c r="E1121" s="819" t="s">
        <v>1371</v>
      </c>
      <c r="F1121" s="819" t="s">
        <v>5955</v>
      </c>
      <c r="G1121" s="956">
        <v>40879</v>
      </c>
    </row>
    <row r="1122" spans="1:7">
      <c r="A1122" s="819">
        <v>1124</v>
      </c>
      <c r="B1122" s="819" t="s">
        <v>106</v>
      </c>
      <c r="C1122" s="954" t="s">
        <v>3716</v>
      </c>
      <c r="D1122" s="819" t="s">
        <v>3717</v>
      </c>
      <c r="E1122" s="819" t="s">
        <v>1371</v>
      </c>
      <c r="F1122" s="819" t="s">
        <v>5950</v>
      </c>
      <c r="G1122" s="956">
        <v>40878</v>
      </c>
    </row>
    <row r="1123" spans="1:7">
      <c r="A1123" s="819">
        <v>1125</v>
      </c>
      <c r="B1123" s="819" t="s">
        <v>106</v>
      </c>
      <c r="C1123" s="954" t="s">
        <v>2219</v>
      </c>
      <c r="D1123" s="819" t="s">
        <v>3718</v>
      </c>
      <c r="E1123" s="819" t="s">
        <v>1371</v>
      </c>
      <c r="F1123" s="819" t="s">
        <v>1371</v>
      </c>
      <c r="G1123" s="956">
        <v>40896</v>
      </c>
    </row>
    <row r="1124" spans="1:7">
      <c r="A1124" s="819">
        <v>1126</v>
      </c>
      <c r="B1124" s="819" t="s">
        <v>2522</v>
      </c>
      <c r="C1124" s="954" t="s">
        <v>1752</v>
      </c>
      <c r="D1124" s="819" t="s">
        <v>3719</v>
      </c>
      <c r="E1124" s="819" t="s">
        <v>1371</v>
      </c>
      <c r="F1124" s="819" t="s">
        <v>5950</v>
      </c>
      <c r="G1124" s="956">
        <v>40879</v>
      </c>
    </row>
    <row r="1125" spans="1:7">
      <c r="A1125" s="819">
        <v>1127</v>
      </c>
      <c r="B1125" s="819" t="s">
        <v>1375</v>
      </c>
      <c r="C1125" s="954" t="s">
        <v>2998</v>
      </c>
      <c r="D1125" s="819" t="s">
        <v>3720</v>
      </c>
      <c r="E1125" s="819" t="s">
        <v>1371</v>
      </c>
      <c r="F1125" s="819" t="s">
        <v>5950</v>
      </c>
      <c r="G1125" s="956">
        <v>40878</v>
      </c>
    </row>
    <row r="1126" spans="1:7">
      <c r="A1126" s="819">
        <v>1128</v>
      </c>
      <c r="B1126" s="819" t="s">
        <v>95</v>
      </c>
      <c r="C1126" s="954" t="s">
        <v>3721</v>
      </c>
      <c r="D1126" s="819" t="s">
        <v>6567</v>
      </c>
      <c r="E1126" s="819" t="s">
        <v>1371</v>
      </c>
      <c r="F1126" s="819" t="s">
        <v>5950</v>
      </c>
      <c r="G1126" s="956">
        <v>40878</v>
      </c>
    </row>
    <row r="1127" spans="1:7">
      <c r="A1127" s="819">
        <v>1129</v>
      </c>
      <c r="B1127" s="819" t="s">
        <v>10</v>
      </c>
      <c r="C1127" s="954" t="s">
        <v>2903</v>
      </c>
      <c r="D1127" s="819" t="s">
        <v>1098</v>
      </c>
      <c r="E1127" s="819" t="s">
        <v>1371</v>
      </c>
      <c r="F1127" s="819" t="s">
        <v>2932</v>
      </c>
      <c r="G1127" s="956">
        <v>40878</v>
      </c>
    </row>
    <row r="1128" spans="1:7">
      <c r="A1128" s="819">
        <v>1130</v>
      </c>
      <c r="B1128" s="819" t="s">
        <v>106</v>
      </c>
      <c r="C1128" s="954" t="s">
        <v>3722</v>
      </c>
      <c r="D1128" s="819" t="s">
        <v>3723</v>
      </c>
      <c r="E1128" s="819" t="s">
        <v>1371</v>
      </c>
      <c r="F1128" s="819" t="s">
        <v>1371</v>
      </c>
      <c r="G1128" s="956">
        <v>40896</v>
      </c>
    </row>
    <row r="1129" spans="1:7">
      <c r="A1129" s="819">
        <v>1131</v>
      </c>
      <c r="B1129" s="819" t="s">
        <v>106</v>
      </c>
      <c r="C1129" s="954" t="s">
        <v>2468</v>
      </c>
      <c r="D1129" s="819" t="s">
        <v>3249</v>
      </c>
      <c r="E1129" s="819" t="s">
        <v>1371</v>
      </c>
      <c r="F1129" s="819" t="s">
        <v>3214</v>
      </c>
      <c r="G1129" s="955">
        <v>2012</v>
      </c>
    </row>
    <row r="1130" spans="1:7">
      <c r="A1130" s="819">
        <v>1132</v>
      </c>
      <c r="B1130" s="819" t="s">
        <v>97</v>
      </c>
      <c r="C1130" s="954" t="s">
        <v>2216</v>
      </c>
      <c r="D1130" s="819" t="s">
        <v>3724</v>
      </c>
      <c r="E1130" s="819" t="s">
        <v>1371</v>
      </c>
      <c r="F1130" s="819" t="s">
        <v>3214</v>
      </c>
      <c r="G1130" s="956">
        <v>40903</v>
      </c>
    </row>
    <row r="1131" spans="1:7">
      <c r="A1131" s="819">
        <v>1133</v>
      </c>
      <c r="B1131" s="819" t="s">
        <v>97</v>
      </c>
      <c r="C1131" s="954" t="s">
        <v>2569</v>
      </c>
      <c r="D1131" s="819" t="s">
        <v>817</v>
      </c>
      <c r="E1131" s="819" t="s">
        <v>1371</v>
      </c>
      <c r="F1131" s="819" t="s">
        <v>1371</v>
      </c>
      <c r="G1131" s="955">
        <v>2012</v>
      </c>
    </row>
    <row r="1132" spans="1:7">
      <c r="A1132" s="819">
        <v>1134</v>
      </c>
      <c r="B1132" s="819" t="s">
        <v>95</v>
      </c>
      <c r="C1132" s="954" t="s">
        <v>3721</v>
      </c>
      <c r="D1132" s="819" t="s">
        <v>6567</v>
      </c>
      <c r="E1132" s="819" t="s">
        <v>1371</v>
      </c>
      <c r="F1132" s="819" t="s">
        <v>3214</v>
      </c>
      <c r="G1132" s="956">
        <v>40928</v>
      </c>
    </row>
    <row r="1133" spans="1:7">
      <c r="A1133" s="819">
        <v>1135</v>
      </c>
      <c r="B1133" s="819" t="s">
        <v>97</v>
      </c>
      <c r="C1133" s="954" t="s">
        <v>3727</v>
      </c>
      <c r="D1133" s="819" t="s">
        <v>1017</v>
      </c>
      <c r="E1133" s="819" t="s">
        <v>1371</v>
      </c>
      <c r="F1133" s="819" t="s">
        <v>3214</v>
      </c>
      <c r="G1133" s="956">
        <v>40903</v>
      </c>
    </row>
    <row r="1134" spans="1:7">
      <c r="A1134" s="819">
        <v>1136</v>
      </c>
      <c r="B1134" s="819" t="s">
        <v>97</v>
      </c>
      <c r="C1134" s="954" t="s">
        <v>1749</v>
      </c>
      <c r="D1134" s="819" t="s">
        <v>2730</v>
      </c>
      <c r="E1134" s="819" t="s">
        <v>1371</v>
      </c>
      <c r="F1134" s="819" t="s">
        <v>3214</v>
      </c>
      <c r="G1134" s="956">
        <v>40903</v>
      </c>
    </row>
    <row r="1135" spans="1:7">
      <c r="A1135" s="819">
        <v>1137</v>
      </c>
      <c r="B1135" s="819" t="s">
        <v>95</v>
      </c>
      <c r="C1135" s="954" t="s">
        <v>3721</v>
      </c>
      <c r="D1135" s="819" t="s">
        <v>6567</v>
      </c>
      <c r="E1135" s="819" t="s">
        <v>1371</v>
      </c>
      <c r="F1135" s="819" t="s">
        <v>3214</v>
      </c>
      <c r="G1135" s="956">
        <v>40905</v>
      </c>
    </row>
    <row r="1136" spans="1:7">
      <c r="A1136" s="819">
        <v>1138</v>
      </c>
      <c r="B1136" s="819" t="s">
        <v>8</v>
      </c>
      <c r="C1136" s="954" t="s">
        <v>3729</v>
      </c>
      <c r="D1136" s="819" t="s">
        <v>4277</v>
      </c>
      <c r="E1136" s="819" t="s">
        <v>1371</v>
      </c>
      <c r="F1136" s="819" t="s">
        <v>3207</v>
      </c>
      <c r="G1136" s="956">
        <v>40865</v>
      </c>
    </row>
    <row r="1137" spans="1:7">
      <c r="A1137" s="819">
        <v>1139</v>
      </c>
      <c r="B1137" s="819" t="s">
        <v>147</v>
      </c>
      <c r="C1137" s="954" t="s">
        <v>3029</v>
      </c>
      <c r="D1137" s="819" t="s">
        <v>2705</v>
      </c>
      <c r="E1137" s="819" t="s">
        <v>2466</v>
      </c>
      <c r="F1137" s="819" t="s">
        <v>2466</v>
      </c>
      <c r="G1137" s="956">
        <v>40984</v>
      </c>
    </row>
    <row r="1138" spans="1:7">
      <c r="A1138" s="819">
        <v>1140</v>
      </c>
      <c r="B1138" s="819" t="s">
        <v>95</v>
      </c>
      <c r="C1138" s="954" t="s">
        <v>2217</v>
      </c>
      <c r="D1138" s="819" t="s">
        <v>3731</v>
      </c>
      <c r="E1138" s="819" t="s">
        <v>1371</v>
      </c>
      <c r="F1138" s="819" t="s">
        <v>1371</v>
      </c>
      <c r="G1138" s="955">
        <v>2012</v>
      </c>
    </row>
    <row r="1139" spans="1:7">
      <c r="A1139" s="819">
        <v>1141</v>
      </c>
      <c r="B1139" s="819" t="s">
        <v>95</v>
      </c>
      <c r="C1139" s="954" t="s">
        <v>2732</v>
      </c>
      <c r="D1139" s="819" t="s">
        <v>6567</v>
      </c>
      <c r="E1139" s="819" t="s">
        <v>1371</v>
      </c>
      <c r="F1139" s="819" t="s">
        <v>3207</v>
      </c>
      <c r="G1139" s="956">
        <v>40928</v>
      </c>
    </row>
    <row r="1140" spans="1:7">
      <c r="A1140" s="819">
        <v>1142</v>
      </c>
      <c r="B1140" s="819" t="s">
        <v>3259</v>
      </c>
      <c r="C1140" s="954" t="s">
        <v>3733</v>
      </c>
      <c r="D1140" s="819" t="s">
        <v>1124</v>
      </c>
      <c r="E1140" s="819" t="s">
        <v>3056</v>
      </c>
      <c r="F1140" s="819" t="s">
        <v>3734</v>
      </c>
      <c r="G1140" s="956">
        <v>41034</v>
      </c>
    </row>
    <row r="1141" spans="1:7">
      <c r="A1141" s="819">
        <v>1143</v>
      </c>
      <c r="B1141" s="819" t="s">
        <v>158</v>
      </c>
      <c r="C1141" s="954" t="s">
        <v>2968</v>
      </c>
      <c r="D1141" s="819" t="s">
        <v>1545</v>
      </c>
      <c r="E1141" s="819" t="s">
        <v>2917</v>
      </c>
      <c r="F1141" s="819" t="s">
        <v>1979</v>
      </c>
      <c r="G1141" s="956">
        <v>41034</v>
      </c>
    </row>
    <row r="1142" spans="1:7">
      <c r="A1142" s="819">
        <v>1144</v>
      </c>
      <c r="B1142" s="819" t="s">
        <v>218</v>
      </c>
      <c r="C1142" s="954" t="s">
        <v>3735</v>
      </c>
      <c r="D1142" s="819" t="s">
        <v>3736</v>
      </c>
      <c r="E1142" s="819" t="s">
        <v>1966</v>
      </c>
      <c r="F1142" s="819" t="s">
        <v>1371</v>
      </c>
      <c r="G1142" s="956">
        <v>41092</v>
      </c>
    </row>
    <row r="1143" spans="1:7">
      <c r="A1143" s="819">
        <v>1145</v>
      </c>
      <c r="B1143" s="819" t="s">
        <v>24</v>
      </c>
      <c r="C1143" s="954" t="s">
        <v>1968</v>
      </c>
      <c r="D1143" s="819" t="s">
        <v>1969</v>
      </c>
      <c r="E1143" s="819" t="s">
        <v>1928</v>
      </c>
      <c r="F1143" s="819" t="s">
        <v>1371</v>
      </c>
      <c r="G1143" s="956">
        <v>41092</v>
      </c>
    </row>
    <row r="1144" spans="1:7">
      <c r="A1144" s="819">
        <v>1146</v>
      </c>
      <c r="B1144" s="819" t="s">
        <v>1564</v>
      </c>
      <c r="C1144" s="954" t="s">
        <v>3737</v>
      </c>
      <c r="D1144" s="819" t="s">
        <v>2021</v>
      </c>
      <c r="E1144" s="819" t="s">
        <v>1851</v>
      </c>
      <c r="F1144" s="819" t="s">
        <v>1371</v>
      </c>
      <c r="G1144" s="956">
        <v>41092</v>
      </c>
    </row>
    <row r="1145" spans="1:7">
      <c r="A1145" s="819">
        <v>1147</v>
      </c>
      <c r="B1145" s="819" t="s">
        <v>1410</v>
      </c>
      <c r="C1145" s="954" t="s">
        <v>1411</v>
      </c>
      <c r="D1145" s="819" t="s">
        <v>3738</v>
      </c>
      <c r="E1145" s="819" t="s">
        <v>1851</v>
      </c>
      <c r="F1145" s="819" t="s">
        <v>1371</v>
      </c>
      <c r="G1145" s="956">
        <v>41092</v>
      </c>
    </row>
    <row r="1146" spans="1:7">
      <c r="A1146" s="819">
        <v>1148</v>
      </c>
      <c r="B1146" s="819" t="s">
        <v>5465</v>
      </c>
      <c r="C1146" s="954" t="s">
        <v>3679</v>
      </c>
      <c r="D1146" s="819" t="s">
        <v>3680</v>
      </c>
      <c r="E1146" s="819" t="s">
        <v>1928</v>
      </c>
      <c r="F1146" s="819" t="s">
        <v>1371</v>
      </c>
      <c r="G1146" s="956">
        <v>40976</v>
      </c>
    </row>
    <row r="1147" spans="1:7">
      <c r="A1147" s="819">
        <v>1149</v>
      </c>
      <c r="B1147" s="819" t="s">
        <v>262</v>
      </c>
      <c r="C1147" s="954" t="s">
        <v>3217</v>
      </c>
      <c r="D1147" s="819" t="s">
        <v>3739</v>
      </c>
      <c r="E1147" s="819" t="s">
        <v>1371</v>
      </c>
      <c r="F1147" s="819" t="s">
        <v>3740</v>
      </c>
      <c r="G1147" s="956">
        <v>41010</v>
      </c>
    </row>
    <row r="1148" spans="1:7">
      <c r="A1148" s="819">
        <v>1150</v>
      </c>
      <c r="B1148" s="819" t="s">
        <v>11</v>
      </c>
      <c r="C1148" s="954" t="s">
        <v>3675</v>
      </c>
      <c r="D1148" s="819" t="s">
        <v>3676</v>
      </c>
      <c r="E1148" s="819" t="s">
        <v>1371</v>
      </c>
      <c r="F1148" s="819" t="s">
        <v>1371</v>
      </c>
      <c r="G1148" s="956">
        <v>40945</v>
      </c>
    </row>
    <row r="1149" spans="1:7">
      <c r="A1149" s="819">
        <v>1151</v>
      </c>
      <c r="B1149" s="819" t="s">
        <v>3270</v>
      </c>
      <c r="C1149" s="954" t="s">
        <v>3674</v>
      </c>
      <c r="D1149" s="819" t="s">
        <v>786</v>
      </c>
      <c r="E1149" s="819" t="s">
        <v>1851</v>
      </c>
      <c r="F1149" s="819" t="s">
        <v>1371</v>
      </c>
      <c r="G1149" s="956">
        <v>41002</v>
      </c>
    </row>
    <row r="1150" spans="1:7">
      <c r="A1150" s="819">
        <v>1152</v>
      </c>
      <c r="B1150" s="819" t="s">
        <v>143</v>
      </c>
      <c r="C1150" s="954" t="s">
        <v>621</v>
      </c>
      <c r="D1150" s="819" t="s">
        <v>999</v>
      </c>
      <c r="E1150" s="819" t="s">
        <v>1394</v>
      </c>
      <c r="F1150" s="819" t="s">
        <v>3671</v>
      </c>
      <c r="G1150" s="956">
        <v>41044</v>
      </c>
    </row>
    <row r="1151" spans="1:7">
      <c r="A1151" s="819">
        <v>1153</v>
      </c>
      <c r="B1151" s="819" t="s">
        <v>143</v>
      </c>
      <c r="C1151" s="954" t="s">
        <v>3672</v>
      </c>
      <c r="D1151" s="968" t="s">
        <v>3041</v>
      </c>
      <c r="E1151" s="819" t="s">
        <v>1394</v>
      </c>
      <c r="F1151" s="819" t="s">
        <v>3671</v>
      </c>
      <c r="G1151" s="956">
        <v>41044</v>
      </c>
    </row>
    <row r="1152" spans="1:7">
      <c r="A1152" s="819">
        <v>1154</v>
      </c>
      <c r="B1152" s="819" t="s">
        <v>143</v>
      </c>
      <c r="C1152" s="954" t="s">
        <v>3299</v>
      </c>
      <c r="D1152" s="819" t="s">
        <v>1091</v>
      </c>
      <c r="E1152" s="819" t="s">
        <v>1394</v>
      </c>
      <c r="F1152" s="819" t="s">
        <v>3671</v>
      </c>
      <c r="G1152" s="956">
        <v>41044</v>
      </c>
    </row>
    <row r="1153" spans="1:7">
      <c r="A1153" s="819">
        <v>1155</v>
      </c>
      <c r="B1153" s="819" t="s">
        <v>3030</v>
      </c>
      <c r="C1153" s="954" t="s">
        <v>3741</v>
      </c>
      <c r="D1153" s="819" t="s">
        <v>3742</v>
      </c>
      <c r="E1153" s="819" t="s">
        <v>1371</v>
      </c>
      <c r="F1153" s="819" t="s">
        <v>5950</v>
      </c>
      <c r="G1153" s="956">
        <v>40879</v>
      </c>
    </row>
    <row r="1154" spans="1:7">
      <c r="A1154" s="819">
        <v>1156</v>
      </c>
      <c r="B1154" s="819" t="s">
        <v>106</v>
      </c>
      <c r="C1154" s="954" t="s">
        <v>3666</v>
      </c>
      <c r="D1154" s="819" t="s">
        <v>3743</v>
      </c>
      <c r="E1154" s="819" t="s">
        <v>1371</v>
      </c>
      <c r="F1154" s="819" t="s">
        <v>5950</v>
      </c>
      <c r="G1154" s="956">
        <v>40879</v>
      </c>
    </row>
    <row r="1155" spans="1:7">
      <c r="A1155" s="819">
        <v>1157</v>
      </c>
      <c r="B1155" s="819" t="s">
        <v>101</v>
      </c>
      <c r="C1155" s="954" t="s">
        <v>2573</v>
      </c>
      <c r="D1155" s="819" t="s">
        <v>3665</v>
      </c>
      <c r="E1155" s="819" t="s">
        <v>1371</v>
      </c>
      <c r="F1155" s="819" t="s">
        <v>1371</v>
      </c>
      <c r="G1155" s="956">
        <v>40883</v>
      </c>
    </row>
    <row r="1156" spans="1:7">
      <c r="A1156" s="819">
        <v>1158</v>
      </c>
      <c r="B1156" s="819" t="s">
        <v>10</v>
      </c>
      <c r="C1156" s="954" t="s">
        <v>1708</v>
      </c>
      <c r="D1156" s="819" t="s">
        <v>3664</v>
      </c>
      <c r="E1156" s="819" t="s">
        <v>1371</v>
      </c>
      <c r="F1156" s="819" t="s">
        <v>1371</v>
      </c>
      <c r="G1156" s="956">
        <v>40878</v>
      </c>
    </row>
    <row r="1157" spans="1:7">
      <c r="A1157" s="819">
        <v>1159</v>
      </c>
      <c r="B1157" s="819" t="s">
        <v>147</v>
      </c>
      <c r="C1157" s="954" t="s">
        <v>1754</v>
      </c>
      <c r="D1157" s="819" t="s">
        <v>2905</v>
      </c>
      <c r="E1157" s="819" t="s">
        <v>1371</v>
      </c>
      <c r="F1157" s="819" t="s">
        <v>3214</v>
      </c>
      <c r="G1157" s="956">
        <v>40904</v>
      </c>
    </row>
    <row r="1158" spans="1:7">
      <c r="A1158" s="819">
        <v>1160</v>
      </c>
      <c r="B1158" s="819" t="s">
        <v>166</v>
      </c>
      <c r="C1158" s="954" t="s">
        <v>406</v>
      </c>
      <c r="D1158" s="819" t="s">
        <v>1879</v>
      </c>
      <c r="E1158" s="819" t="s">
        <v>1371</v>
      </c>
      <c r="F1158" s="819" t="s">
        <v>1371</v>
      </c>
      <c r="G1158" s="956">
        <v>40903</v>
      </c>
    </row>
    <row r="1159" spans="1:7">
      <c r="A1159" s="819">
        <v>1161</v>
      </c>
      <c r="B1159" s="819" t="s">
        <v>1743</v>
      </c>
      <c r="C1159" s="954" t="s">
        <v>3660</v>
      </c>
      <c r="D1159" s="819" t="s">
        <v>3661</v>
      </c>
      <c r="E1159" s="819" t="s">
        <v>1371</v>
      </c>
      <c r="F1159" s="819" t="s">
        <v>5950</v>
      </c>
      <c r="G1159" s="956">
        <v>40879</v>
      </c>
    </row>
    <row r="1160" spans="1:7">
      <c r="A1160" s="819">
        <v>1162</v>
      </c>
      <c r="B1160" s="819" t="s">
        <v>101</v>
      </c>
      <c r="C1160" s="954" t="s">
        <v>2218</v>
      </c>
      <c r="D1160" s="819" t="s">
        <v>3744</v>
      </c>
      <c r="E1160" s="819" t="s">
        <v>1371</v>
      </c>
      <c r="F1160" s="819" t="s">
        <v>5950</v>
      </c>
      <c r="G1160" s="956">
        <v>40878</v>
      </c>
    </row>
    <row r="1161" spans="1:7">
      <c r="A1161" s="819">
        <v>1163</v>
      </c>
      <c r="B1161" s="819" t="s">
        <v>95</v>
      </c>
      <c r="C1161" s="954" t="s">
        <v>2579</v>
      </c>
      <c r="D1161" s="819" t="s">
        <v>3657</v>
      </c>
      <c r="E1161" s="819" t="s">
        <v>1371</v>
      </c>
      <c r="F1161" s="819" t="s">
        <v>1371</v>
      </c>
      <c r="G1161" s="956">
        <v>40878</v>
      </c>
    </row>
    <row r="1162" spans="1:7">
      <c r="A1162" s="819">
        <v>1164</v>
      </c>
      <c r="B1162" s="819" t="s">
        <v>8</v>
      </c>
      <c r="C1162" s="954" t="s">
        <v>3745</v>
      </c>
      <c r="D1162" s="819" t="s">
        <v>2485</v>
      </c>
      <c r="E1162" s="819" t="s">
        <v>1371</v>
      </c>
      <c r="F1162" s="819" t="s">
        <v>5950</v>
      </c>
      <c r="G1162" s="958">
        <v>40817</v>
      </c>
    </row>
    <row r="1163" spans="1:7">
      <c r="A1163" s="819">
        <v>1165</v>
      </c>
      <c r="B1163" s="819" t="s">
        <v>147</v>
      </c>
      <c r="C1163" s="954" t="s">
        <v>3655</v>
      </c>
      <c r="D1163" s="819" t="s">
        <v>3746</v>
      </c>
      <c r="E1163" s="819" t="s">
        <v>1371</v>
      </c>
      <c r="F1163" s="819" t="s">
        <v>1371</v>
      </c>
      <c r="G1163" s="956">
        <v>40899</v>
      </c>
    </row>
    <row r="1164" spans="1:7">
      <c r="A1164" s="819">
        <v>1166</v>
      </c>
      <c r="B1164" s="819" t="s">
        <v>3747</v>
      </c>
      <c r="C1164" s="954" t="s">
        <v>3748</v>
      </c>
      <c r="D1164" s="819"/>
      <c r="E1164" s="819" t="s">
        <v>1371</v>
      </c>
      <c r="F1164" s="819" t="s">
        <v>1371</v>
      </c>
      <c r="G1164" s="956">
        <v>40976</v>
      </c>
    </row>
    <row r="1165" spans="1:7">
      <c r="A1165" s="819">
        <v>1167</v>
      </c>
      <c r="B1165" s="819" t="s">
        <v>1029</v>
      </c>
      <c r="C1165" s="954" t="s">
        <v>3749</v>
      </c>
      <c r="D1165" s="819"/>
      <c r="E1165" s="819" t="s">
        <v>1371</v>
      </c>
      <c r="F1165" s="819" t="s">
        <v>1371</v>
      </c>
      <c r="G1165" s="956">
        <v>40887</v>
      </c>
    </row>
    <row r="1166" spans="1:7">
      <c r="A1166" s="819">
        <v>1168</v>
      </c>
      <c r="B1166" s="819" t="s">
        <v>1029</v>
      </c>
      <c r="C1166" s="954" t="s">
        <v>3749</v>
      </c>
      <c r="D1166" s="819"/>
      <c r="E1166" s="819" t="s">
        <v>1371</v>
      </c>
      <c r="F1166" s="819" t="s">
        <v>1371</v>
      </c>
      <c r="G1166" s="956">
        <v>40887</v>
      </c>
    </row>
    <row r="1167" spans="1:7">
      <c r="A1167" s="819">
        <v>1169</v>
      </c>
      <c r="B1167" s="819" t="s">
        <v>13</v>
      </c>
      <c r="C1167" s="954" t="s">
        <v>3750</v>
      </c>
      <c r="D1167" s="819" t="s">
        <v>3751</v>
      </c>
      <c r="E1167" s="819" t="s">
        <v>1394</v>
      </c>
      <c r="F1167" s="819" t="s">
        <v>3671</v>
      </c>
      <c r="G1167" s="956">
        <v>41044</v>
      </c>
    </row>
    <row r="1168" spans="1:7">
      <c r="A1168" s="819">
        <v>1170</v>
      </c>
      <c r="B1168" s="819" t="s">
        <v>143</v>
      </c>
      <c r="C1168" s="954" t="s">
        <v>69</v>
      </c>
      <c r="D1168" s="819" t="s">
        <v>3137</v>
      </c>
      <c r="E1168" s="819" t="s">
        <v>1394</v>
      </c>
      <c r="F1168" s="819" t="s">
        <v>1371</v>
      </c>
      <c r="G1168" s="956">
        <v>41061</v>
      </c>
    </row>
    <row r="1169" spans="1:7">
      <c r="A1169" s="819">
        <v>1171</v>
      </c>
      <c r="B1169" s="819" t="s">
        <v>143</v>
      </c>
      <c r="C1169" s="954" t="s">
        <v>621</v>
      </c>
      <c r="D1169" s="819" t="s">
        <v>999</v>
      </c>
      <c r="E1169" s="819" t="s">
        <v>1394</v>
      </c>
      <c r="F1169" s="819" t="s">
        <v>1371</v>
      </c>
      <c r="G1169" s="956">
        <v>41061</v>
      </c>
    </row>
    <row r="1170" spans="1:7">
      <c r="A1170" s="819">
        <v>1172</v>
      </c>
      <c r="B1170" s="819" t="s">
        <v>143</v>
      </c>
      <c r="C1170" s="954" t="s">
        <v>3752</v>
      </c>
      <c r="D1170" s="819"/>
      <c r="E1170" s="819" t="s">
        <v>1371</v>
      </c>
      <c r="F1170" s="819" t="s">
        <v>1371</v>
      </c>
      <c r="G1170" s="956">
        <v>41074</v>
      </c>
    </row>
    <row r="1171" spans="1:7">
      <c r="A1171" s="819">
        <v>1173</v>
      </c>
      <c r="B1171" s="819" t="s">
        <v>143</v>
      </c>
      <c r="C1171" s="954" t="s">
        <v>3753</v>
      </c>
      <c r="D1171" s="819" t="s">
        <v>3137</v>
      </c>
      <c r="E1171" s="819" t="s">
        <v>1394</v>
      </c>
      <c r="F1171" s="819" t="s">
        <v>1371</v>
      </c>
      <c r="G1171" s="956">
        <v>41074</v>
      </c>
    </row>
    <row r="1172" spans="1:7">
      <c r="A1172" s="819">
        <v>1174</v>
      </c>
      <c r="B1172" s="819" t="s">
        <v>1375</v>
      </c>
      <c r="C1172" s="954" t="s">
        <v>2959</v>
      </c>
      <c r="D1172" s="819" t="s">
        <v>3682</v>
      </c>
      <c r="E1172" s="819" t="s">
        <v>1371</v>
      </c>
      <c r="F1172" s="819" t="s">
        <v>1371</v>
      </c>
      <c r="G1172" s="956">
        <v>40911</v>
      </c>
    </row>
    <row r="1173" spans="1:7">
      <c r="A1173" s="819">
        <v>1175</v>
      </c>
      <c r="B1173" s="819" t="s">
        <v>1029</v>
      </c>
      <c r="C1173" s="954" t="s">
        <v>3749</v>
      </c>
      <c r="D1173" s="819"/>
      <c r="E1173" s="819" t="s">
        <v>1371</v>
      </c>
      <c r="F1173" s="819" t="s">
        <v>1371</v>
      </c>
      <c r="G1173" s="956">
        <v>41095</v>
      </c>
    </row>
    <row r="1174" spans="1:7">
      <c r="A1174" s="819">
        <v>1176</v>
      </c>
      <c r="B1174" s="819" t="s">
        <v>6548</v>
      </c>
      <c r="C1174" s="954" t="s">
        <v>1898</v>
      </c>
      <c r="D1174" s="819" t="s">
        <v>1899</v>
      </c>
      <c r="E1174" s="819" t="s">
        <v>1371</v>
      </c>
      <c r="F1174" s="819" t="s">
        <v>1371</v>
      </c>
      <c r="G1174" s="956">
        <v>41094</v>
      </c>
    </row>
    <row r="1175" spans="1:7">
      <c r="A1175" s="819">
        <v>1177</v>
      </c>
      <c r="B1175" s="819" t="s">
        <v>20</v>
      </c>
      <c r="C1175" s="954" t="s">
        <v>2766</v>
      </c>
      <c r="D1175" s="819" t="s">
        <v>2767</v>
      </c>
      <c r="E1175" s="819" t="s">
        <v>1371</v>
      </c>
      <c r="F1175" s="819" t="s">
        <v>1371</v>
      </c>
      <c r="G1175" s="956">
        <v>41094</v>
      </c>
    </row>
    <row r="1176" spans="1:7">
      <c r="A1176" s="819">
        <v>1178</v>
      </c>
      <c r="B1176" s="819" t="s">
        <v>171</v>
      </c>
      <c r="C1176" s="954" t="s">
        <v>776</v>
      </c>
      <c r="D1176" s="819" t="s">
        <v>1126</v>
      </c>
      <c r="E1176" s="819" t="s">
        <v>1371</v>
      </c>
      <c r="F1176" s="819" t="s">
        <v>1371</v>
      </c>
      <c r="G1176" s="956">
        <v>41094</v>
      </c>
    </row>
    <row r="1177" spans="1:7">
      <c r="A1177" s="819">
        <v>1179</v>
      </c>
      <c r="B1177" s="819" t="s">
        <v>123</v>
      </c>
      <c r="C1177" s="954" t="s">
        <v>798</v>
      </c>
      <c r="D1177" s="819" t="s">
        <v>799</v>
      </c>
      <c r="E1177" s="819" t="s">
        <v>1371</v>
      </c>
      <c r="F1177" s="819" t="s">
        <v>1371</v>
      </c>
      <c r="G1177" s="956">
        <v>41094</v>
      </c>
    </row>
    <row r="1178" spans="1:7">
      <c r="A1178" s="819">
        <v>1180</v>
      </c>
      <c r="B1178" s="819" t="s">
        <v>262</v>
      </c>
      <c r="C1178" s="954" t="s">
        <v>2211</v>
      </c>
      <c r="D1178" s="819" t="s">
        <v>3754</v>
      </c>
      <c r="E1178" s="819" t="s">
        <v>1371</v>
      </c>
      <c r="F1178" s="819" t="s">
        <v>1371</v>
      </c>
      <c r="G1178" s="956">
        <v>41092</v>
      </c>
    </row>
    <row r="1179" spans="1:7">
      <c r="A1179" s="819">
        <v>1181</v>
      </c>
      <c r="B1179" s="819" t="s">
        <v>4136</v>
      </c>
      <c r="C1179" s="954" t="s">
        <v>4974</v>
      </c>
      <c r="D1179" s="968" t="s">
        <v>5219</v>
      </c>
      <c r="E1179" s="819" t="s">
        <v>1371</v>
      </c>
      <c r="F1179" s="819" t="s">
        <v>1371</v>
      </c>
      <c r="G1179" s="956">
        <v>41095</v>
      </c>
    </row>
    <row r="1180" spans="1:7">
      <c r="A1180" s="819">
        <v>1182</v>
      </c>
      <c r="B1180" s="819" t="s">
        <v>763</v>
      </c>
      <c r="C1180" s="954"/>
      <c r="D1180" s="819"/>
      <c r="E1180" s="819"/>
      <c r="F1180" s="819" t="s">
        <v>1371</v>
      </c>
      <c r="G1180" s="956">
        <v>41095</v>
      </c>
    </row>
    <row r="1181" spans="1:7">
      <c r="A1181" s="819">
        <v>1183</v>
      </c>
      <c r="B1181" s="819" t="s">
        <v>813</v>
      </c>
      <c r="C1181" s="954" t="s">
        <v>814</v>
      </c>
      <c r="D1181" s="819" t="s">
        <v>815</v>
      </c>
      <c r="E1181" s="819" t="s">
        <v>1851</v>
      </c>
      <c r="F1181" s="819" t="s">
        <v>1851</v>
      </c>
      <c r="G1181" s="956">
        <v>41096</v>
      </c>
    </row>
    <row r="1182" spans="1:7">
      <c r="A1182" s="819">
        <v>1184</v>
      </c>
      <c r="B1182" s="819" t="s">
        <v>764</v>
      </c>
      <c r="C1182" s="954" t="s">
        <v>3757</v>
      </c>
      <c r="D1182" s="819" t="s">
        <v>3758</v>
      </c>
      <c r="E1182" s="819" t="s">
        <v>1928</v>
      </c>
      <c r="F1182" s="819" t="s">
        <v>1979</v>
      </c>
      <c r="G1182" s="956">
        <v>41034</v>
      </c>
    </row>
    <row r="1183" spans="1:7">
      <c r="A1183" s="819">
        <v>1185</v>
      </c>
      <c r="B1183" s="819" t="s">
        <v>3759</v>
      </c>
      <c r="C1183" s="954"/>
      <c r="D1183" s="819"/>
      <c r="E1183" s="819"/>
      <c r="F1183" s="819" t="s">
        <v>1979</v>
      </c>
      <c r="G1183" s="956">
        <v>41034</v>
      </c>
    </row>
    <row r="1184" spans="1:7">
      <c r="A1184" s="819">
        <v>1186</v>
      </c>
      <c r="B1184" s="819" t="s">
        <v>764</v>
      </c>
      <c r="C1184" s="954" t="s">
        <v>1873</v>
      </c>
      <c r="D1184" s="819" t="s">
        <v>3760</v>
      </c>
      <c r="E1184" s="819" t="s">
        <v>1371</v>
      </c>
      <c r="F1184" s="819" t="s">
        <v>3761</v>
      </c>
      <c r="G1184" s="956">
        <v>41047</v>
      </c>
    </row>
    <row r="1185" spans="1:7">
      <c r="A1185" s="819">
        <v>1187</v>
      </c>
      <c r="B1185" s="819" t="s">
        <v>24</v>
      </c>
      <c r="C1185" s="954" t="s">
        <v>1968</v>
      </c>
      <c r="D1185" s="819" t="s">
        <v>1969</v>
      </c>
      <c r="E1185" s="819" t="s">
        <v>1928</v>
      </c>
      <c r="F1185" s="819" t="s">
        <v>1371</v>
      </c>
      <c r="G1185" s="956">
        <v>41092</v>
      </c>
    </row>
    <row r="1186" spans="1:7">
      <c r="A1186" s="819">
        <v>1188</v>
      </c>
      <c r="B1186" s="819" t="s">
        <v>218</v>
      </c>
      <c r="C1186" s="954" t="s">
        <v>3735</v>
      </c>
      <c r="D1186" s="819" t="s">
        <v>3736</v>
      </c>
      <c r="E1186" s="819" t="s">
        <v>1851</v>
      </c>
      <c r="F1186" s="819" t="s">
        <v>1371</v>
      </c>
      <c r="G1186" s="956">
        <v>41092</v>
      </c>
    </row>
    <row r="1187" spans="1:7">
      <c r="A1187" s="819">
        <v>1189</v>
      </c>
      <c r="B1187" s="819" t="s">
        <v>1410</v>
      </c>
      <c r="C1187" s="954" t="s">
        <v>1411</v>
      </c>
      <c r="D1187" s="819" t="s">
        <v>3738</v>
      </c>
      <c r="E1187" s="819" t="s">
        <v>1371</v>
      </c>
      <c r="F1187" s="819" t="s">
        <v>1371</v>
      </c>
      <c r="G1187" s="956">
        <v>41092</v>
      </c>
    </row>
    <row r="1188" spans="1:7">
      <c r="A1188" s="819">
        <v>1190</v>
      </c>
      <c r="B1188" s="819" t="s">
        <v>1564</v>
      </c>
      <c r="C1188" s="954" t="s">
        <v>3737</v>
      </c>
      <c r="D1188" s="819" t="s">
        <v>2021</v>
      </c>
      <c r="E1188" s="819" t="s">
        <v>1851</v>
      </c>
      <c r="F1188" s="819" t="s">
        <v>1371</v>
      </c>
      <c r="G1188" s="956">
        <v>41092</v>
      </c>
    </row>
    <row r="1189" spans="1:7">
      <c r="A1189" s="819">
        <v>1191</v>
      </c>
      <c r="B1189" s="819" t="s">
        <v>181</v>
      </c>
      <c r="C1189" s="954" t="s">
        <v>3762</v>
      </c>
      <c r="D1189" s="968" t="s">
        <v>1039</v>
      </c>
      <c r="E1189" s="819" t="s">
        <v>1371</v>
      </c>
      <c r="F1189" s="819" t="s">
        <v>1979</v>
      </c>
      <c r="G1189" s="956">
        <v>41104</v>
      </c>
    </row>
    <row r="1190" spans="1:7">
      <c r="A1190" s="819">
        <v>1192</v>
      </c>
      <c r="B1190" s="819" t="s">
        <v>175</v>
      </c>
      <c r="C1190" s="954" t="s">
        <v>3763</v>
      </c>
      <c r="D1190" s="819"/>
      <c r="E1190" s="819" t="s">
        <v>2917</v>
      </c>
      <c r="F1190" s="819" t="s">
        <v>1371</v>
      </c>
      <c r="G1190" s="956">
        <v>41095</v>
      </c>
    </row>
    <row r="1191" spans="1:7">
      <c r="A1191" s="819">
        <v>1193</v>
      </c>
      <c r="B1191" s="819" t="s">
        <v>763</v>
      </c>
      <c r="C1191" s="954"/>
      <c r="D1191" s="819"/>
      <c r="E1191" s="819"/>
      <c r="F1191" s="819" t="s">
        <v>1371</v>
      </c>
      <c r="G1191" s="956">
        <v>41095</v>
      </c>
    </row>
    <row r="1192" spans="1:7">
      <c r="A1192" s="819">
        <v>1194</v>
      </c>
      <c r="B1192" s="819" t="s">
        <v>20</v>
      </c>
      <c r="C1192" s="954" t="s">
        <v>1157</v>
      </c>
      <c r="D1192" s="819" t="s">
        <v>1158</v>
      </c>
      <c r="E1192" s="819" t="s">
        <v>1928</v>
      </c>
      <c r="F1192" s="819" t="s">
        <v>1371</v>
      </c>
      <c r="G1192" s="956">
        <v>41092</v>
      </c>
    </row>
    <row r="1193" spans="1:7">
      <c r="A1193" s="819">
        <v>1195</v>
      </c>
      <c r="B1193" s="819" t="s">
        <v>763</v>
      </c>
      <c r="C1193" s="954" t="s">
        <v>5961</v>
      </c>
      <c r="D1193" s="819"/>
      <c r="E1193" s="819" t="s">
        <v>6619</v>
      </c>
      <c r="F1193" s="819" t="s">
        <v>1371</v>
      </c>
      <c r="G1193" s="956">
        <v>41092</v>
      </c>
    </row>
    <row r="1194" spans="1:7">
      <c r="A1194" s="819">
        <v>1196</v>
      </c>
      <c r="B1194" s="819" t="s">
        <v>3372</v>
      </c>
      <c r="C1194" s="954" t="s">
        <v>3373</v>
      </c>
      <c r="D1194" s="819"/>
      <c r="E1194" s="819" t="s">
        <v>1371</v>
      </c>
      <c r="F1194" s="819" t="s">
        <v>1979</v>
      </c>
      <c r="G1194" s="956">
        <v>41097</v>
      </c>
    </row>
    <row r="1195" spans="1:7">
      <c r="A1195" s="819">
        <v>1197</v>
      </c>
      <c r="B1195" s="819" t="s">
        <v>143</v>
      </c>
      <c r="C1195" s="954" t="s">
        <v>305</v>
      </c>
      <c r="D1195" s="819" t="s">
        <v>3764</v>
      </c>
      <c r="E1195" s="819" t="s">
        <v>1371</v>
      </c>
      <c r="F1195" s="819" t="s">
        <v>1979</v>
      </c>
      <c r="G1195" s="956">
        <v>41097</v>
      </c>
    </row>
    <row r="1196" spans="1:7">
      <c r="A1196" s="819">
        <v>1198</v>
      </c>
      <c r="B1196" s="819" t="s">
        <v>143</v>
      </c>
      <c r="C1196" s="954" t="s">
        <v>4764</v>
      </c>
      <c r="D1196" s="819" t="s">
        <v>3790</v>
      </c>
      <c r="E1196" s="819" t="s">
        <v>1371</v>
      </c>
      <c r="F1196" s="819" t="s">
        <v>1371</v>
      </c>
      <c r="G1196" s="956">
        <v>41095</v>
      </c>
    </row>
    <row r="1197" spans="1:7">
      <c r="A1197" s="819">
        <v>1199</v>
      </c>
      <c r="B1197" s="819" t="s">
        <v>196</v>
      </c>
      <c r="C1197" s="954" t="s">
        <v>3766</v>
      </c>
      <c r="D1197" s="968" t="s">
        <v>3767</v>
      </c>
      <c r="E1197" s="819" t="s">
        <v>1371</v>
      </c>
      <c r="F1197" s="819" t="s">
        <v>1371</v>
      </c>
      <c r="G1197" s="956">
        <v>41093</v>
      </c>
    </row>
    <row r="1198" spans="1:7">
      <c r="A1198" s="819">
        <v>1200</v>
      </c>
      <c r="B1198" s="819" t="s">
        <v>3768</v>
      </c>
      <c r="C1198" s="954" t="s">
        <v>3769</v>
      </c>
      <c r="D1198" s="819" t="s">
        <v>3770</v>
      </c>
      <c r="E1198" s="819" t="s">
        <v>1371</v>
      </c>
      <c r="F1198" s="819" t="s">
        <v>3771</v>
      </c>
      <c r="G1198" s="956">
        <v>41097</v>
      </c>
    </row>
    <row r="1199" spans="1:7">
      <c r="A1199" s="819">
        <v>1201</v>
      </c>
      <c r="B1199" s="819" t="s">
        <v>171</v>
      </c>
      <c r="C1199" s="954" t="s">
        <v>407</v>
      </c>
      <c r="D1199" s="819" t="s">
        <v>2965</v>
      </c>
      <c r="E1199" s="819" t="s">
        <v>1371</v>
      </c>
      <c r="F1199" s="819" t="s">
        <v>1371</v>
      </c>
      <c r="G1199" s="956">
        <v>41093</v>
      </c>
    </row>
    <row r="1200" spans="1:7">
      <c r="A1200" s="819">
        <v>1202</v>
      </c>
      <c r="B1200" s="819" t="s">
        <v>28</v>
      </c>
      <c r="C1200" s="954" t="s">
        <v>1976</v>
      </c>
      <c r="D1200" s="819" t="s">
        <v>1124</v>
      </c>
      <c r="E1200" s="819" t="s">
        <v>1371</v>
      </c>
      <c r="F1200" s="819" t="s">
        <v>1371</v>
      </c>
      <c r="G1200" s="956">
        <v>41093</v>
      </c>
    </row>
    <row r="1201" spans="1:7">
      <c r="A1201" s="819">
        <v>1203</v>
      </c>
      <c r="B1201" s="819" t="s">
        <v>143</v>
      </c>
      <c r="C1201" s="954" t="s">
        <v>3773</v>
      </c>
      <c r="D1201" s="819" t="s">
        <v>3137</v>
      </c>
      <c r="E1201" s="819" t="s">
        <v>1371</v>
      </c>
      <c r="F1201" s="819" t="s">
        <v>1371</v>
      </c>
      <c r="G1201" s="956">
        <v>41102</v>
      </c>
    </row>
    <row r="1202" spans="1:7">
      <c r="A1202" s="819">
        <v>1204</v>
      </c>
      <c r="B1202" s="819" t="s">
        <v>143</v>
      </c>
      <c r="C1202" s="954" t="s">
        <v>2977</v>
      </c>
      <c r="D1202" s="819" t="s">
        <v>2978</v>
      </c>
      <c r="E1202" s="819" t="s">
        <v>1371</v>
      </c>
      <c r="F1202" s="819" t="s">
        <v>1371</v>
      </c>
      <c r="G1202" s="956">
        <v>41102</v>
      </c>
    </row>
    <row r="1203" spans="1:7">
      <c r="A1203" s="819">
        <v>1205</v>
      </c>
      <c r="B1203" s="819" t="s">
        <v>2914</v>
      </c>
      <c r="C1203" s="954" t="s">
        <v>2915</v>
      </c>
      <c r="D1203" s="819" t="s">
        <v>3774</v>
      </c>
      <c r="E1203" s="819" t="s">
        <v>1371</v>
      </c>
      <c r="F1203" s="819" t="s">
        <v>3771</v>
      </c>
      <c r="G1203" s="956">
        <v>41098</v>
      </c>
    </row>
    <row r="1204" spans="1:7">
      <c r="A1204" s="819">
        <v>1206</v>
      </c>
      <c r="B1204" s="819" t="s">
        <v>143</v>
      </c>
      <c r="C1204" s="954" t="s">
        <v>1706</v>
      </c>
      <c r="D1204" s="819" t="s">
        <v>3775</v>
      </c>
      <c r="E1204" s="819" t="s">
        <v>3056</v>
      </c>
      <c r="F1204" s="819" t="s">
        <v>3776</v>
      </c>
      <c r="G1204" s="956">
        <v>41102</v>
      </c>
    </row>
    <row r="1205" spans="1:7">
      <c r="A1205" s="819">
        <v>1207</v>
      </c>
      <c r="B1205" s="819" t="s">
        <v>143</v>
      </c>
      <c r="C1205" s="954" t="s">
        <v>1707</v>
      </c>
      <c r="D1205" s="819" t="s">
        <v>5058</v>
      </c>
      <c r="E1205" s="819" t="s">
        <v>3056</v>
      </c>
      <c r="F1205" s="819" t="s">
        <v>3776</v>
      </c>
      <c r="G1205" s="956">
        <v>41102</v>
      </c>
    </row>
    <row r="1206" spans="1:7">
      <c r="A1206" s="819">
        <v>1208</v>
      </c>
      <c r="B1206" s="819" t="s">
        <v>1941</v>
      </c>
      <c r="C1206" s="954" t="s">
        <v>3777</v>
      </c>
      <c r="D1206" s="819" t="s">
        <v>3778</v>
      </c>
      <c r="E1206" s="819" t="s">
        <v>3056</v>
      </c>
      <c r="F1206" s="819" t="s">
        <v>3776</v>
      </c>
      <c r="G1206" s="956">
        <v>41102</v>
      </c>
    </row>
    <row r="1207" spans="1:7">
      <c r="A1207" s="819">
        <v>1209</v>
      </c>
      <c r="B1207" s="819" t="s">
        <v>171</v>
      </c>
      <c r="C1207" s="954" t="s">
        <v>1060</v>
      </c>
      <c r="D1207" s="819" t="s">
        <v>3779</v>
      </c>
      <c r="E1207" s="819" t="s">
        <v>3056</v>
      </c>
      <c r="F1207" s="819" t="s">
        <v>3776</v>
      </c>
      <c r="G1207" s="956">
        <v>41102</v>
      </c>
    </row>
    <row r="1208" spans="1:7">
      <c r="A1208" s="819">
        <v>1210</v>
      </c>
      <c r="B1208" s="819" t="s">
        <v>171</v>
      </c>
      <c r="C1208" s="954" t="s">
        <v>407</v>
      </c>
      <c r="D1208" s="819" t="s">
        <v>2965</v>
      </c>
      <c r="E1208" s="819" t="s">
        <v>1928</v>
      </c>
      <c r="F1208" s="819" t="s">
        <v>3776</v>
      </c>
      <c r="G1208" s="955" t="s">
        <v>3780</v>
      </c>
    </row>
    <row r="1209" spans="1:7">
      <c r="A1209" s="819">
        <v>1211</v>
      </c>
      <c r="B1209" s="819" t="s">
        <v>273</v>
      </c>
      <c r="C1209" s="954" t="s">
        <v>1905</v>
      </c>
      <c r="D1209" s="819" t="s">
        <v>3781</v>
      </c>
      <c r="E1209" s="819" t="s">
        <v>3056</v>
      </c>
      <c r="F1209" s="819" t="s">
        <v>3776</v>
      </c>
      <c r="G1209" s="956">
        <v>41103</v>
      </c>
    </row>
    <row r="1210" spans="1:7">
      <c r="A1210" s="819">
        <v>1212</v>
      </c>
      <c r="B1210" s="819" t="s">
        <v>613</v>
      </c>
      <c r="C1210" s="954" t="s">
        <v>826</v>
      </c>
      <c r="D1210" s="819" t="s">
        <v>827</v>
      </c>
      <c r="E1210" s="819" t="s">
        <v>2917</v>
      </c>
      <c r="F1210" s="819" t="s">
        <v>3776</v>
      </c>
      <c r="G1210" s="956">
        <v>41103</v>
      </c>
    </row>
    <row r="1211" spans="1:7">
      <c r="A1211" s="819">
        <v>1213</v>
      </c>
      <c r="B1211" s="819" t="s">
        <v>28</v>
      </c>
      <c r="C1211" s="954" t="s">
        <v>1860</v>
      </c>
      <c r="D1211" s="819" t="s">
        <v>1545</v>
      </c>
      <c r="E1211" s="819" t="s">
        <v>1371</v>
      </c>
      <c r="F1211" s="819" t="s">
        <v>3771</v>
      </c>
      <c r="G1211" s="956">
        <v>41097</v>
      </c>
    </row>
    <row r="1212" spans="1:7">
      <c r="A1212" s="819">
        <v>1214</v>
      </c>
      <c r="B1212" s="819" t="s">
        <v>196</v>
      </c>
      <c r="C1212" s="954" t="s">
        <v>3766</v>
      </c>
      <c r="D1212" s="819" t="s">
        <v>3767</v>
      </c>
      <c r="E1212" s="819" t="s">
        <v>1371</v>
      </c>
      <c r="F1212" s="819" t="s">
        <v>3761</v>
      </c>
      <c r="G1212" s="956">
        <v>41100</v>
      </c>
    </row>
    <row r="1213" spans="1:7">
      <c r="A1213" s="819">
        <v>1215</v>
      </c>
      <c r="B1213" s="819" t="s">
        <v>171</v>
      </c>
      <c r="C1213" s="954" t="s">
        <v>776</v>
      </c>
      <c r="D1213" s="819" t="s">
        <v>1126</v>
      </c>
      <c r="E1213" s="819" t="s">
        <v>1371</v>
      </c>
      <c r="F1213" s="819" t="s">
        <v>3771</v>
      </c>
      <c r="G1213" s="956">
        <v>41098</v>
      </c>
    </row>
    <row r="1214" spans="1:7">
      <c r="A1214" s="819">
        <v>1216</v>
      </c>
      <c r="B1214" s="819" t="s">
        <v>11</v>
      </c>
      <c r="C1214" s="954" t="s">
        <v>2088</v>
      </c>
      <c r="D1214" s="819" t="s">
        <v>2087</v>
      </c>
      <c r="E1214" s="819" t="s">
        <v>1371</v>
      </c>
      <c r="F1214" s="819" t="s">
        <v>1371</v>
      </c>
      <c r="G1214" s="956">
        <v>41099</v>
      </c>
    </row>
    <row r="1215" spans="1:7">
      <c r="A1215" s="819">
        <v>1217</v>
      </c>
      <c r="B1215" s="819" t="s">
        <v>764</v>
      </c>
      <c r="C1215" s="954" t="s">
        <v>3757</v>
      </c>
      <c r="D1215" s="819" t="s">
        <v>3758</v>
      </c>
      <c r="E1215" s="819" t="s">
        <v>2932</v>
      </c>
      <c r="F1215" s="819" t="s">
        <v>1371</v>
      </c>
      <c r="G1215" s="956">
        <v>41097</v>
      </c>
    </row>
    <row r="1216" spans="1:7">
      <c r="A1216" s="819">
        <v>1218</v>
      </c>
      <c r="B1216" s="819" t="s">
        <v>143</v>
      </c>
      <c r="C1216" s="954" t="s">
        <v>3782</v>
      </c>
      <c r="D1216" s="819" t="s">
        <v>3137</v>
      </c>
      <c r="E1216" s="819" t="s">
        <v>1394</v>
      </c>
      <c r="F1216" s="819" t="s">
        <v>3783</v>
      </c>
      <c r="G1216" s="956">
        <v>41096</v>
      </c>
    </row>
    <row r="1217" spans="1:7">
      <c r="A1217" s="819">
        <v>1219</v>
      </c>
      <c r="B1217" s="819" t="s">
        <v>28</v>
      </c>
      <c r="C1217" s="954" t="s">
        <v>1977</v>
      </c>
      <c r="D1217" s="819" t="s">
        <v>1978</v>
      </c>
      <c r="E1217" s="819" t="s">
        <v>1851</v>
      </c>
      <c r="F1217" s="819" t="s">
        <v>3783</v>
      </c>
      <c r="G1217" s="956">
        <v>41096</v>
      </c>
    </row>
    <row r="1218" spans="1:7">
      <c r="A1218" s="819">
        <v>1220</v>
      </c>
      <c r="B1218" s="819" t="s">
        <v>1122</v>
      </c>
      <c r="C1218" s="954" t="s">
        <v>3606</v>
      </c>
      <c r="D1218" s="819" t="s">
        <v>3784</v>
      </c>
      <c r="E1218" s="819" t="s">
        <v>6573</v>
      </c>
      <c r="F1218" s="819" t="s">
        <v>3783</v>
      </c>
      <c r="G1218" s="956">
        <v>41093</v>
      </c>
    </row>
    <row r="1219" spans="1:7">
      <c r="A1219" s="819">
        <v>1221</v>
      </c>
      <c r="B1219" s="819" t="s">
        <v>30</v>
      </c>
      <c r="C1219" s="954" t="s">
        <v>1136</v>
      </c>
      <c r="D1219" s="819" t="s">
        <v>1732</v>
      </c>
      <c r="E1219" s="819" t="s">
        <v>1851</v>
      </c>
      <c r="F1219" s="819" t="s">
        <v>3783</v>
      </c>
      <c r="G1219" s="956">
        <v>41097</v>
      </c>
    </row>
    <row r="1220" spans="1:7">
      <c r="A1220" s="819">
        <v>1222</v>
      </c>
      <c r="B1220" s="819" t="s">
        <v>764</v>
      </c>
      <c r="C1220" s="954" t="s">
        <v>1873</v>
      </c>
      <c r="D1220" s="819" t="s">
        <v>3760</v>
      </c>
      <c r="E1220" s="819" t="s">
        <v>1371</v>
      </c>
      <c r="F1220" s="819" t="s">
        <v>1371</v>
      </c>
      <c r="G1220" s="956">
        <v>41097</v>
      </c>
    </row>
    <row r="1221" spans="1:7">
      <c r="A1221" s="819">
        <v>1223</v>
      </c>
      <c r="B1221" s="819" t="s">
        <v>30</v>
      </c>
      <c r="C1221" s="954" t="s">
        <v>1136</v>
      </c>
      <c r="D1221" s="819" t="s">
        <v>1732</v>
      </c>
      <c r="E1221" s="819" t="s">
        <v>1371</v>
      </c>
      <c r="F1221" s="819" t="s">
        <v>1371</v>
      </c>
      <c r="G1221" s="956">
        <v>41097</v>
      </c>
    </row>
    <row r="1222" spans="1:7">
      <c r="A1222" s="819">
        <v>1224</v>
      </c>
      <c r="B1222" s="819" t="s">
        <v>442</v>
      </c>
      <c r="C1222" s="954" t="s">
        <v>806</v>
      </c>
      <c r="D1222" s="819" t="s">
        <v>3785</v>
      </c>
      <c r="E1222" s="819" t="s">
        <v>1371</v>
      </c>
      <c r="F1222" s="819" t="s">
        <v>1371</v>
      </c>
      <c r="G1222" s="956">
        <v>41097</v>
      </c>
    </row>
    <row r="1223" spans="1:7">
      <c r="A1223" s="819">
        <v>1225</v>
      </c>
      <c r="B1223" s="819" t="s">
        <v>143</v>
      </c>
      <c r="C1223" s="954" t="s">
        <v>3157</v>
      </c>
      <c r="D1223" s="819" t="s">
        <v>3192</v>
      </c>
      <c r="E1223" s="819" t="s">
        <v>1371</v>
      </c>
      <c r="F1223" s="819" t="s">
        <v>1371</v>
      </c>
      <c r="G1223" s="956">
        <v>41102</v>
      </c>
    </row>
    <row r="1224" spans="1:7">
      <c r="A1224" s="819">
        <v>1226</v>
      </c>
      <c r="B1224" s="819" t="s">
        <v>143</v>
      </c>
      <c r="C1224" s="954" t="s">
        <v>3786</v>
      </c>
      <c r="D1224" s="968" t="s">
        <v>3787</v>
      </c>
      <c r="E1224" s="819" t="s">
        <v>1371</v>
      </c>
      <c r="F1224" s="819" t="s">
        <v>1371</v>
      </c>
      <c r="G1224" s="956">
        <v>41105</v>
      </c>
    </row>
    <row r="1225" spans="1:7">
      <c r="A1225" s="819">
        <v>1227</v>
      </c>
      <c r="B1225" s="819" t="s">
        <v>143</v>
      </c>
      <c r="C1225" s="954" t="s">
        <v>3299</v>
      </c>
      <c r="D1225" s="819" t="s">
        <v>1091</v>
      </c>
      <c r="E1225" s="819" t="s">
        <v>1371</v>
      </c>
      <c r="F1225" s="819" t="s">
        <v>1371</v>
      </c>
      <c r="G1225" s="956">
        <v>41093</v>
      </c>
    </row>
    <row r="1226" spans="1:7">
      <c r="A1226" s="819">
        <v>1228</v>
      </c>
      <c r="B1226" s="819" t="s">
        <v>30</v>
      </c>
      <c r="C1226" s="954" t="s">
        <v>3788</v>
      </c>
      <c r="D1226" s="819" t="s">
        <v>3789</v>
      </c>
      <c r="E1226" s="819" t="s">
        <v>2917</v>
      </c>
      <c r="F1226" s="819" t="s">
        <v>1371</v>
      </c>
      <c r="G1226" s="956">
        <v>41101</v>
      </c>
    </row>
    <row r="1227" spans="1:7">
      <c r="A1227" s="819">
        <v>1229</v>
      </c>
      <c r="B1227" s="819" t="s">
        <v>114</v>
      </c>
      <c r="C1227" s="954" t="s">
        <v>409</v>
      </c>
      <c r="D1227" s="819" t="s">
        <v>797</v>
      </c>
      <c r="E1227" s="819" t="s">
        <v>1371</v>
      </c>
      <c r="F1227" s="819" t="s">
        <v>1371</v>
      </c>
      <c r="G1227" s="956">
        <v>41097</v>
      </c>
    </row>
    <row r="1228" spans="1:7">
      <c r="A1228" s="819">
        <v>1230</v>
      </c>
      <c r="B1228" s="819" t="s">
        <v>143</v>
      </c>
      <c r="C1228" s="954" t="s">
        <v>3802</v>
      </c>
      <c r="D1228" s="819" t="s">
        <v>3790</v>
      </c>
      <c r="E1228" s="819" t="s">
        <v>1371</v>
      </c>
      <c r="F1228" s="819" t="s">
        <v>1371</v>
      </c>
      <c r="G1228" s="956">
        <v>41095</v>
      </c>
    </row>
    <row r="1229" spans="1:7">
      <c r="A1229" s="819">
        <v>1231</v>
      </c>
      <c r="B1229" s="819" t="s">
        <v>143</v>
      </c>
      <c r="C1229" s="954" t="s">
        <v>2769</v>
      </c>
      <c r="D1229" s="819" t="s">
        <v>3041</v>
      </c>
      <c r="E1229" s="819" t="s">
        <v>1371</v>
      </c>
      <c r="F1229" s="819" t="s">
        <v>1371</v>
      </c>
      <c r="G1229" s="956">
        <v>41069</v>
      </c>
    </row>
    <row r="1230" spans="1:7">
      <c r="A1230" s="819">
        <v>1232</v>
      </c>
      <c r="B1230" s="819" t="s">
        <v>143</v>
      </c>
      <c r="C1230" s="954" t="s">
        <v>3157</v>
      </c>
      <c r="D1230" s="819" t="s">
        <v>3041</v>
      </c>
      <c r="E1230" s="819" t="s">
        <v>1371</v>
      </c>
      <c r="F1230" s="819" t="s">
        <v>1371</v>
      </c>
      <c r="G1230" s="956">
        <v>41091</v>
      </c>
    </row>
    <row r="1231" spans="1:7">
      <c r="A1231" s="819">
        <v>1233</v>
      </c>
      <c r="B1231" s="819" t="s">
        <v>143</v>
      </c>
      <c r="C1231" s="954" t="s">
        <v>3791</v>
      </c>
      <c r="D1231" s="819" t="s">
        <v>3792</v>
      </c>
      <c r="E1231" s="819" t="s">
        <v>1371</v>
      </c>
      <c r="F1231" s="819" t="s">
        <v>1371</v>
      </c>
      <c r="G1231" s="956">
        <v>41105</v>
      </c>
    </row>
    <row r="1232" spans="1:7">
      <c r="A1232" s="819">
        <v>1234</v>
      </c>
      <c r="B1232" s="819" t="s">
        <v>143</v>
      </c>
      <c r="C1232" s="954" t="s">
        <v>2769</v>
      </c>
      <c r="D1232" s="819" t="s">
        <v>3041</v>
      </c>
      <c r="E1232" s="819" t="s">
        <v>1371</v>
      </c>
      <c r="F1232" s="819" t="s">
        <v>3771</v>
      </c>
      <c r="G1232" s="956">
        <v>41097</v>
      </c>
    </row>
    <row r="1233" spans="1:7">
      <c r="A1233" s="819">
        <v>1235</v>
      </c>
      <c r="B1233" s="819" t="s">
        <v>143</v>
      </c>
      <c r="C1233" s="954" t="s">
        <v>3299</v>
      </c>
      <c r="D1233" s="819" t="s">
        <v>1091</v>
      </c>
      <c r="E1233" s="819" t="s">
        <v>1371</v>
      </c>
      <c r="F1233" s="819" t="s">
        <v>1371</v>
      </c>
      <c r="G1233" s="956">
        <v>41095</v>
      </c>
    </row>
    <row r="1234" spans="1:7">
      <c r="A1234" s="819">
        <v>1236</v>
      </c>
      <c r="B1234" s="819" t="s">
        <v>6</v>
      </c>
      <c r="C1234" s="954" t="s">
        <v>2018</v>
      </c>
      <c r="D1234" s="819" t="s">
        <v>3793</v>
      </c>
      <c r="E1234" s="819" t="s">
        <v>1371</v>
      </c>
      <c r="F1234" s="819" t="s">
        <v>3214</v>
      </c>
      <c r="G1234" s="956">
        <v>41087</v>
      </c>
    </row>
    <row r="1235" spans="1:7">
      <c r="A1235" s="819">
        <v>1237</v>
      </c>
      <c r="B1235" s="819" t="s">
        <v>89</v>
      </c>
      <c r="C1235" s="954" t="s">
        <v>3679</v>
      </c>
      <c r="D1235" s="819" t="s">
        <v>3680</v>
      </c>
      <c r="E1235" s="819" t="s">
        <v>1371</v>
      </c>
      <c r="F1235" s="819" t="s">
        <v>3214</v>
      </c>
      <c r="G1235" s="956">
        <v>41096</v>
      </c>
    </row>
    <row r="1236" spans="1:7">
      <c r="A1236" s="819">
        <v>1238</v>
      </c>
      <c r="B1236" s="819" t="s">
        <v>143</v>
      </c>
      <c r="C1236" s="954" t="s">
        <v>1706</v>
      </c>
      <c r="D1236" s="819" t="s">
        <v>3775</v>
      </c>
      <c r="E1236" s="819" t="s">
        <v>1371</v>
      </c>
      <c r="F1236" s="819" t="s">
        <v>1371</v>
      </c>
      <c r="G1236" s="956">
        <v>41093</v>
      </c>
    </row>
    <row r="1237" spans="1:7">
      <c r="A1237" s="819">
        <v>1239</v>
      </c>
      <c r="B1237" s="819" t="s">
        <v>123</v>
      </c>
      <c r="C1237" s="954" t="s">
        <v>1134</v>
      </c>
      <c r="D1237" s="819" t="s">
        <v>3794</v>
      </c>
      <c r="E1237" s="819" t="s">
        <v>6574</v>
      </c>
      <c r="F1237" s="819" t="s">
        <v>1371</v>
      </c>
      <c r="G1237" s="956">
        <v>41097</v>
      </c>
    </row>
    <row r="1238" spans="1:7">
      <c r="A1238" s="819">
        <v>1240</v>
      </c>
      <c r="B1238" s="819" t="s">
        <v>30</v>
      </c>
      <c r="C1238" s="954" t="s">
        <v>3795</v>
      </c>
      <c r="D1238" s="819"/>
      <c r="E1238" s="819" t="s">
        <v>1371</v>
      </c>
      <c r="F1238" s="819" t="s">
        <v>1371</v>
      </c>
      <c r="G1238" s="956">
        <v>41111</v>
      </c>
    </row>
    <row r="1239" spans="1:7">
      <c r="A1239" s="819">
        <v>1241</v>
      </c>
      <c r="B1239" s="819" t="s">
        <v>1375</v>
      </c>
      <c r="C1239" s="954" t="s">
        <v>3796</v>
      </c>
      <c r="D1239" s="819" t="s">
        <v>5956</v>
      </c>
      <c r="E1239" s="819" t="s">
        <v>1371</v>
      </c>
      <c r="F1239" s="819" t="s">
        <v>3798</v>
      </c>
      <c r="G1239" s="956">
        <v>41112</v>
      </c>
    </row>
    <row r="1240" spans="1:7">
      <c r="A1240" s="819">
        <v>1242</v>
      </c>
      <c r="B1240" s="819" t="s">
        <v>8</v>
      </c>
      <c r="C1240" s="954" t="s">
        <v>2484</v>
      </c>
      <c r="D1240" s="819" t="s">
        <v>2485</v>
      </c>
      <c r="E1240" s="819" t="s">
        <v>1371</v>
      </c>
      <c r="F1240" s="819" t="s">
        <v>3798</v>
      </c>
      <c r="G1240" s="956">
        <v>41112</v>
      </c>
    </row>
    <row r="1241" spans="1:7">
      <c r="A1241" s="819">
        <v>1243</v>
      </c>
      <c r="B1241" s="819" t="s">
        <v>101</v>
      </c>
      <c r="C1241" s="954" t="s">
        <v>4621</v>
      </c>
      <c r="D1241" s="819" t="s">
        <v>4622</v>
      </c>
      <c r="E1241" s="819" t="s">
        <v>1371</v>
      </c>
      <c r="F1241" s="819" t="s">
        <v>3798</v>
      </c>
      <c r="G1241" s="956">
        <v>41112</v>
      </c>
    </row>
    <row r="1242" spans="1:7">
      <c r="A1242" s="819">
        <v>1244</v>
      </c>
      <c r="B1242" s="819" t="s">
        <v>101</v>
      </c>
      <c r="C1242" s="954" t="s">
        <v>2449</v>
      </c>
      <c r="D1242" s="819" t="s">
        <v>5466</v>
      </c>
      <c r="E1242" s="819" t="s">
        <v>1371</v>
      </c>
      <c r="F1242" s="819" t="s">
        <v>3798</v>
      </c>
      <c r="G1242" s="956">
        <v>41112</v>
      </c>
    </row>
    <row r="1243" spans="1:7">
      <c r="A1243" s="819">
        <v>1245</v>
      </c>
      <c r="B1243" s="819" t="s">
        <v>12</v>
      </c>
      <c r="C1243" s="954" t="s">
        <v>3799</v>
      </c>
      <c r="D1243" s="819" t="s">
        <v>3800</v>
      </c>
      <c r="E1243" s="819" t="s">
        <v>1371</v>
      </c>
      <c r="F1243" s="819" t="s">
        <v>3798</v>
      </c>
      <c r="G1243" s="956">
        <v>41112</v>
      </c>
    </row>
    <row r="1244" spans="1:7">
      <c r="A1244" s="819">
        <v>1246</v>
      </c>
      <c r="B1244" s="819" t="s">
        <v>175</v>
      </c>
      <c r="C1244" s="954" t="s">
        <v>1021</v>
      </c>
      <c r="D1244" s="819" t="s">
        <v>1148</v>
      </c>
      <c r="E1244" s="819" t="s">
        <v>1979</v>
      </c>
      <c r="F1244" s="819" t="s">
        <v>2040</v>
      </c>
      <c r="G1244" s="956">
        <v>41104</v>
      </c>
    </row>
    <row r="1245" spans="1:7">
      <c r="A1245" s="819">
        <v>1247</v>
      </c>
      <c r="B1245" s="819" t="s">
        <v>24</v>
      </c>
      <c r="C1245" s="954" t="s">
        <v>2860</v>
      </c>
      <c r="D1245" s="819" t="s">
        <v>1379</v>
      </c>
      <c r="E1245" s="819" t="s">
        <v>1979</v>
      </c>
      <c r="F1245" s="819" t="s">
        <v>2040</v>
      </c>
      <c r="G1245" s="956">
        <v>41104</v>
      </c>
    </row>
    <row r="1246" spans="1:7">
      <c r="A1246" s="819">
        <v>1248</v>
      </c>
      <c r="B1246" s="819" t="s">
        <v>1145</v>
      </c>
      <c r="C1246" s="954" t="s">
        <v>3423</v>
      </c>
      <c r="D1246" s="819" t="s">
        <v>1328</v>
      </c>
      <c r="E1246" s="819" t="s">
        <v>1924</v>
      </c>
      <c r="F1246" s="819" t="s">
        <v>2040</v>
      </c>
      <c r="G1246" s="956">
        <v>41104</v>
      </c>
    </row>
    <row r="1247" spans="1:7">
      <c r="A1247" s="819">
        <v>1249</v>
      </c>
      <c r="B1247" s="819" t="s">
        <v>218</v>
      </c>
      <c r="C1247" s="954" t="s">
        <v>2465</v>
      </c>
      <c r="D1247" s="819" t="s">
        <v>3199</v>
      </c>
      <c r="E1247" s="819" t="s">
        <v>1928</v>
      </c>
      <c r="F1247" s="819" t="s">
        <v>3801</v>
      </c>
      <c r="G1247" s="956">
        <v>41101</v>
      </c>
    </row>
    <row r="1248" spans="1:7">
      <c r="A1248" s="819">
        <v>1250</v>
      </c>
      <c r="B1248" s="819" t="s">
        <v>1577</v>
      </c>
      <c r="C1248" s="954" t="s">
        <v>4214</v>
      </c>
      <c r="D1248" s="819" t="s">
        <v>4215</v>
      </c>
      <c r="E1248" s="819" t="s">
        <v>1851</v>
      </c>
      <c r="F1248" s="819" t="s">
        <v>3702</v>
      </c>
      <c r="G1248" s="956">
        <v>40984</v>
      </c>
    </row>
    <row r="1249" spans="1:7">
      <c r="A1249" s="819">
        <v>1251</v>
      </c>
      <c r="B1249" s="819" t="s">
        <v>1577</v>
      </c>
      <c r="C1249" s="954" t="s">
        <v>4216</v>
      </c>
      <c r="D1249" s="819" t="s">
        <v>4217</v>
      </c>
      <c r="E1249" s="819" t="s">
        <v>1851</v>
      </c>
      <c r="F1249" s="819" t="s">
        <v>3702</v>
      </c>
      <c r="G1249" s="956">
        <v>40984</v>
      </c>
    </row>
    <row r="1250" spans="1:7">
      <c r="A1250" s="819">
        <v>1252</v>
      </c>
      <c r="B1250" s="819" t="s">
        <v>1577</v>
      </c>
      <c r="C1250" s="954" t="s">
        <v>4218</v>
      </c>
      <c r="D1250" s="819" t="s">
        <v>4215</v>
      </c>
      <c r="E1250" s="819" t="s">
        <v>1851</v>
      </c>
      <c r="F1250" s="819" t="s">
        <v>1851</v>
      </c>
      <c r="G1250" s="956">
        <v>40940</v>
      </c>
    </row>
    <row r="1251" spans="1:7">
      <c r="A1251" s="819">
        <v>1253</v>
      </c>
      <c r="B1251" s="819" t="s">
        <v>1577</v>
      </c>
      <c r="C1251" s="954" t="s">
        <v>4218</v>
      </c>
      <c r="D1251" s="819" t="s">
        <v>4215</v>
      </c>
      <c r="E1251" s="819" t="s">
        <v>1851</v>
      </c>
      <c r="F1251" s="819" t="s">
        <v>4329</v>
      </c>
      <c r="G1251" s="956">
        <v>40977</v>
      </c>
    </row>
    <row r="1252" spans="1:7">
      <c r="A1252" s="819">
        <v>1254</v>
      </c>
      <c r="B1252" s="819" t="s">
        <v>226</v>
      </c>
      <c r="C1252" s="954" t="s">
        <v>824</v>
      </c>
      <c r="D1252" s="819" t="s">
        <v>5244</v>
      </c>
      <c r="E1252" s="819" t="s">
        <v>1371</v>
      </c>
      <c r="F1252" s="819" t="s">
        <v>3771</v>
      </c>
      <c r="G1252" s="956">
        <v>41097</v>
      </c>
    </row>
    <row r="1253" spans="1:7">
      <c r="A1253" s="819">
        <v>1255</v>
      </c>
      <c r="B1253" s="819" t="s">
        <v>6</v>
      </c>
      <c r="C1253" s="954" t="s">
        <v>4219</v>
      </c>
      <c r="D1253" s="819" t="s">
        <v>4220</v>
      </c>
      <c r="E1253" s="819" t="s">
        <v>1394</v>
      </c>
      <c r="F1253" s="819" t="s">
        <v>1394</v>
      </c>
      <c r="G1253" s="956">
        <v>40935</v>
      </c>
    </row>
    <row r="1254" spans="1:7">
      <c r="A1254" s="819">
        <v>1256</v>
      </c>
      <c r="B1254" s="819" t="s">
        <v>196</v>
      </c>
      <c r="C1254" s="954" t="s">
        <v>1045</v>
      </c>
      <c r="D1254" s="819" t="s">
        <v>4221</v>
      </c>
      <c r="E1254" s="819" t="s">
        <v>1371</v>
      </c>
      <c r="F1254" s="819" t="s">
        <v>5529</v>
      </c>
      <c r="G1254" s="956">
        <v>41097</v>
      </c>
    </row>
    <row r="1255" spans="1:7">
      <c r="A1255" s="819">
        <v>1257</v>
      </c>
      <c r="B1255" s="819" t="s">
        <v>1577</v>
      </c>
      <c r="C1255" s="954" t="s">
        <v>105</v>
      </c>
      <c r="D1255" s="819" t="s">
        <v>4215</v>
      </c>
      <c r="E1255" s="819" t="s">
        <v>1851</v>
      </c>
      <c r="F1255" s="819" t="s">
        <v>4331</v>
      </c>
      <c r="G1255" s="956">
        <v>40889</v>
      </c>
    </row>
    <row r="1256" spans="1:7">
      <c r="A1256" s="819">
        <v>1258</v>
      </c>
      <c r="B1256" s="819" t="s">
        <v>122</v>
      </c>
      <c r="C1256" s="954" t="s">
        <v>3708</v>
      </c>
      <c r="D1256" s="819" t="s">
        <v>1390</v>
      </c>
      <c r="E1256" s="819" t="s">
        <v>1851</v>
      </c>
      <c r="F1256" s="819" t="s">
        <v>4329</v>
      </c>
      <c r="G1256" s="956">
        <v>40977</v>
      </c>
    </row>
    <row r="1257" spans="1:7">
      <c r="A1257" s="819">
        <v>1259</v>
      </c>
      <c r="B1257" s="819" t="s">
        <v>122</v>
      </c>
      <c r="C1257" s="954" t="s">
        <v>3708</v>
      </c>
      <c r="D1257" s="819" t="s">
        <v>1390</v>
      </c>
      <c r="E1257" s="819" t="s">
        <v>1851</v>
      </c>
      <c r="F1257" s="819" t="s">
        <v>4329</v>
      </c>
      <c r="G1257" s="956">
        <v>40987</v>
      </c>
    </row>
    <row r="1258" spans="1:7">
      <c r="A1258" s="819">
        <v>1260</v>
      </c>
      <c r="B1258" s="819" t="s">
        <v>122</v>
      </c>
      <c r="C1258" s="954" t="s">
        <v>3246</v>
      </c>
      <c r="D1258" s="819" t="s">
        <v>790</v>
      </c>
      <c r="E1258" s="819" t="s">
        <v>1851</v>
      </c>
      <c r="F1258" s="819" t="s">
        <v>4328</v>
      </c>
      <c r="G1258" s="956">
        <v>40960</v>
      </c>
    </row>
    <row r="1259" spans="1:7">
      <c r="A1259" s="819">
        <v>1261</v>
      </c>
      <c r="B1259" s="819" t="s">
        <v>122</v>
      </c>
      <c r="C1259" s="954" t="s">
        <v>3246</v>
      </c>
      <c r="D1259" s="819" t="s">
        <v>790</v>
      </c>
      <c r="E1259" s="819" t="s">
        <v>1851</v>
      </c>
      <c r="F1259" s="819" t="s">
        <v>4329</v>
      </c>
      <c r="G1259" s="956">
        <v>40987</v>
      </c>
    </row>
    <row r="1260" spans="1:7">
      <c r="A1260" s="819">
        <v>1262</v>
      </c>
      <c r="B1260" s="819" t="s">
        <v>202</v>
      </c>
      <c r="C1260" s="954" t="s">
        <v>4222</v>
      </c>
      <c r="D1260" s="819" t="s">
        <v>1105</v>
      </c>
      <c r="E1260" s="819" t="s">
        <v>1851</v>
      </c>
      <c r="F1260" s="819" t="s">
        <v>4329</v>
      </c>
      <c r="G1260" s="956">
        <v>40976</v>
      </c>
    </row>
    <row r="1261" spans="1:7">
      <c r="A1261" s="819">
        <v>1263</v>
      </c>
      <c r="B1261" s="819" t="s">
        <v>1029</v>
      </c>
      <c r="C1261" s="954" t="s">
        <v>4223</v>
      </c>
      <c r="D1261" s="819" t="s">
        <v>1098</v>
      </c>
      <c r="E1261" s="819" t="s">
        <v>1851</v>
      </c>
      <c r="F1261" s="819" t="s">
        <v>3702</v>
      </c>
      <c r="G1261" s="956">
        <v>40984</v>
      </c>
    </row>
    <row r="1262" spans="1:7">
      <c r="A1262" s="819">
        <v>1264</v>
      </c>
      <c r="B1262" s="819" t="s">
        <v>13</v>
      </c>
      <c r="C1262" s="954" t="s">
        <v>4224</v>
      </c>
      <c r="D1262" s="819" t="s">
        <v>4225</v>
      </c>
      <c r="E1262" s="819" t="s">
        <v>1851</v>
      </c>
      <c r="F1262" s="819" t="s">
        <v>4329</v>
      </c>
      <c r="G1262" s="956">
        <v>40994</v>
      </c>
    </row>
    <row r="1263" spans="1:7">
      <c r="A1263" s="819">
        <v>1265</v>
      </c>
      <c r="B1263" s="819" t="s">
        <v>158</v>
      </c>
      <c r="C1263" s="954" t="s">
        <v>4226</v>
      </c>
      <c r="D1263" s="819" t="s">
        <v>4227</v>
      </c>
      <c r="E1263" s="819" t="s">
        <v>1851</v>
      </c>
      <c r="F1263" s="819" t="s">
        <v>4329</v>
      </c>
      <c r="G1263" s="956">
        <v>40994</v>
      </c>
    </row>
    <row r="1264" spans="1:7">
      <c r="A1264" s="819">
        <v>1266</v>
      </c>
      <c r="B1264" s="819" t="s">
        <v>158</v>
      </c>
      <c r="C1264" s="954" t="s">
        <v>4228</v>
      </c>
      <c r="D1264" s="819" t="s">
        <v>4229</v>
      </c>
      <c r="E1264" s="819" t="s">
        <v>1851</v>
      </c>
      <c r="F1264" s="819" t="s">
        <v>3710</v>
      </c>
      <c r="G1264" s="956">
        <v>41009</v>
      </c>
    </row>
    <row r="1265" spans="1:7">
      <c r="A1265" s="819">
        <v>1267</v>
      </c>
      <c r="B1265" s="819" t="s">
        <v>158</v>
      </c>
      <c r="C1265" s="954" t="s">
        <v>4230</v>
      </c>
      <c r="D1265" s="819" t="s">
        <v>4231</v>
      </c>
      <c r="E1265" s="819" t="s">
        <v>1851</v>
      </c>
      <c r="F1265" s="819" t="s">
        <v>3710</v>
      </c>
      <c r="G1265" s="956">
        <v>41009</v>
      </c>
    </row>
    <row r="1266" spans="1:7">
      <c r="A1266" s="819">
        <v>1268</v>
      </c>
      <c r="B1266" s="819" t="s">
        <v>158</v>
      </c>
      <c r="C1266" s="954" t="s">
        <v>4232</v>
      </c>
      <c r="D1266" s="819" t="s">
        <v>4233</v>
      </c>
      <c r="E1266" s="819" t="s">
        <v>1851</v>
      </c>
      <c r="F1266" s="819" t="s">
        <v>3710</v>
      </c>
      <c r="G1266" s="956">
        <v>41009</v>
      </c>
    </row>
    <row r="1267" spans="1:7">
      <c r="A1267" s="819">
        <v>1269</v>
      </c>
      <c r="B1267" s="819" t="s">
        <v>13</v>
      </c>
      <c r="C1267" s="954" t="s">
        <v>4234</v>
      </c>
      <c r="D1267" s="819" t="s">
        <v>4235</v>
      </c>
      <c r="E1267" s="819" t="s">
        <v>1851</v>
      </c>
      <c r="F1267" s="819" t="s">
        <v>4329</v>
      </c>
      <c r="G1267" s="956">
        <v>40987</v>
      </c>
    </row>
    <row r="1268" spans="1:7">
      <c r="A1268" s="819">
        <v>1270</v>
      </c>
      <c r="B1268" s="819" t="s">
        <v>123</v>
      </c>
      <c r="C1268" s="954" t="s">
        <v>4236</v>
      </c>
      <c r="D1268" s="819" t="s">
        <v>1336</v>
      </c>
      <c r="E1268" s="819" t="s">
        <v>1851</v>
      </c>
      <c r="F1268" s="819" t="s">
        <v>4329</v>
      </c>
      <c r="G1268" s="956">
        <v>40976</v>
      </c>
    </row>
    <row r="1269" spans="1:7">
      <c r="A1269" s="819">
        <v>1271</v>
      </c>
      <c r="B1269" s="819" t="s">
        <v>123</v>
      </c>
      <c r="C1269" s="954" t="s">
        <v>3066</v>
      </c>
      <c r="D1269" s="819" t="s">
        <v>3090</v>
      </c>
      <c r="E1269" s="819" t="s">
        <v>1851</v>
      </c>
      <c r="F1269" s="819" t="s">
        <v>4329</v>
      </c>
      <c r="G1269" s="956">
        <v>40976</v>
      </c>
    </row>
    <row r="1270" spans="1:7">
      <c r="A1270" s="819">
        <v>1272</v>
      </c>
      <c r="B1270" s="819" t="s">
        <v>3270</v>
      </c>
      <c r="C1270" s="954" t="s">
        <v>3674</v>
      </c>
      <c r="D1270" s="819" t="s">
        <v>786</v>
      </c>
      <c r="E1270" s="819" t="s">
        <v>1851</v>
      </c>
      <c r="F1270" s="819" t="s">
        <v>4329</v>
      </c>
      <c r="G1270" s="956">
        <v>40994</v>
      </c>
    </row>
    <row r="1271" spans="1:7">
      <c r="A1271" s="819">
        <v>1273</v>
      </c>
      <c r="B1271" s="819" t="s">
        <v>306</v>
      </c>
      <c r="C1271" s="954" t="s">
        <v>4237</v>
      </c>
      <c r="D1271" s="819" t="s">
        <v>4238</v>
      </c>
      <c r="E1271" s="819" t="s">
        <v>1851</v>
      </c>
      <c r="F1271" s="819" t="s">
        <v>4329</v>
      </c>
      <c r="G1271" s="956">
        <v>40974</v>
      </c>
    </row>
    <row r="1272" spans="1:7">
      <c r="A1272" s="819">
        <v>1274</v>
      </c>
      <c r="B1272" s="819" t="s">
        <v>306</v>
      </c>
      <c r="C1272" s="954" t="s">
        <v>4239</v>
      </c>
      <c r="D1272" s="819" t="s">
        <v>4240</v>
      </c>
      <c r="E1272" s="819" t="s">
        <v>1851</v>
      </c>
      <c r="F1272" s="819" t="s">
        <v>3710</v>
      </c>
      <c r="G1272" s="956">
        <v>40998</v>
      </c>
    </row>
    <row r="1273" spans="1:7">
      <c r="A1273" s="819">
        <v>1275</v>
      </c>
      <c r="B1273" s="819" t="s">
        <v>3270</v>
      </c>
      <c r="C1273" s="954" t="s">
        <v>3674</v>
      </c>
      <c r="D1273" s="819" t="s">
        <v>786</v>
      </c>
      <c r="E1273" s="819" t="s">
        <v>1851</v>
      </c>
      <c r="F1273" s="819" t="s">
        <v>3710</v>
      </c>
      <c r="G1273" s="956">
        <v>41008</v>
      </c>
    </row>
    <row r="1274" spans="1:7">
      <c r="A1274" s="819">
        <v>1276</v>
      </c>
      <c r="B1274" s="819" t="s">
        <v>2068</v>
      </c>
      <c r="C1274" s="954" t="s">
        <v>4241</v>
      </c>
      <c r="D1274" s="819" t="s">
        <v>4242</v>
      </c>
      <c r="E1274" s="819" t="s">
        <v>1851</v>
      </c>
      <c r="F1274" s="819" t="s">
        <v>4329</v>
      </c>
      <c r="G1274" s="956">
        <v>40974</v>
      </c>
    </row>
    <row r="1275" spans="1:7">
      <c r="A1275" s="819">
        <v>1277</v>
      </c>
      <c r="B1275" s="819" t="s">
        <v>2068</v>
      </c>
      <c r="C1275" s="954" t="s">
        <v>2302</v>
      </c>
      <c r="D1275" s="819" t="s">
        <v>790</v>
      </c>
      <c r="E1275" s="819" t="s">
        <v>1851</v>
      </c>
      <c r="F1275" s="819" t="s">
        <v>4330</v>
      </c>
      <c r="G1275" s="956">
        <v>40938</v>
      </c>
    </row>
    <row r="1276" spans="1:7">
      <c r="A1276" s="819">
        <v>1278</v>
      </c>
      <c r="B1276" s="819" t="s">
        <v>202</v>
      </c>
      <c r="C1276" s="954" t="s">
        <v>4243</v>
      </c>
      <c r="D1276" s="819" t="s">
        <v>3689</v>
      </c>
      <c r="E1276" s="819" t="s">
        <v>1851</v>
      </c>
      <c r="F1276" s="819" t="s">
        <v>1851</v>
      </c>
      <c r="G1276" s="956">
        <v>40940</v>
      </c>
    </row>
    <row r="1277" spans="1:7">
      <c r="A1277" s="819">
        <v>1279</v>
      </c>
      <c r="B1277" s="819" t="s">
        <v>123</v>
      </c>
      <c r="C1277" s="954" t="s">
        <v>206</v>
      </c>
      <c r="D1277" s="819" t="s">
        <v>4244</v>
      </c>
      <c r="E1277" s="819" t="s">
        <v>1851</v>
      </c>
      <c r="F1277" s="819" t="s">
        <v>4329</v>
      </c>
      <c r="G1277" s="956">
        <v>40938</v>
      </c>
    </row>
    <row r="1278" spans="1:7">
      <c r="A1278" s="819">
        <v>1280</v>
      </c>
      <c r="B1278" s="819" t="s">
        <v>13</v>
      </c>
      <c r="C1278" s="954" t="s">
        <v>120</v>
      </c>
      <c r="D1278" s="819" t="s">
        <v>3097</v>
      </c>
      <c r="E1278" s="819" t="s">
        <v>6575</v>
      </c>
      <c r="F1278" s="819" t="s">
        <v>4330</v>
      </c>
      <c r="G1278" s="956">
        <v>40939</v>
      </c>
    </row>
    <row r="1279" spans="1:7">
      <c r="A1279" s="819">
        <v>1281</v>
      </c>
      <c r="B1279" s="819" t="s">
        <v>123</v>
      </c>
      <c r="C1279" s="954" t="s">
        <v>3066</v>
      </c>
      <c r="D1279" s="819" t="s">
        <v>3090</v>
      </c>
      <c r="E1279" s="819" t="s">
        <v>1851</v>
      </c>
      <c r="F1279" s="819" t="s">
        <v>4329</v>
      </c>
      <c r="G1279" s="956">
        <v>40939</v>
      </c>
    </row>
    <row r="1280" spans="1:7">
      <c r="A1280" s="819">
        <v>1282</v>
      </c>
      <c r="B1280" s="819" t="s">
        <v>4245</v>
      </c>
      <c r="C1280" s="954" t="s">
        <v>4246</v>
      </c>
      <c r="D1280" s="819" t="s">
        <v>1124</v>
      </c>
      <c r="E1280" s="819" t="s">
        <v>1851</v>
      </c>
      <c r="F1280" s="819" t="s">
        <v>4329</v>
      </c>
      <c r="G1280" s="956">
        <v>40939</v>
      </c>
    </row>
    <row r="1281" spans="1:7">
      <c r="A1281" s="819">
        <v>1283</v>
      </c>
      <c r="B1281" s="819" t="s">
        <v>2068</v>
      </c>
      <c r="C1281" s="954" t="s">
        <v>4247</v>
      </c>
      <c r="D1281" s="819" t="s">
        <v>790</v>
      </c>
      <c r="E1281" s="819" t="s">
        <v>1851</v>
      </c>
      <c r="F1281" s="819" t="s">
        <v>3710</v>
      </c>
      <c r="G1281" s="956">
        <v>41040</v>
      </c>
    </row>
    <row r="1282" spans="1:7">
      <c r="A1282" s="819">
        <v>1284</v>
      </c>
      <c r="B1282" s="819" t="s">
        <v>1941</v>
      </c>
      <c r="C1282" s="954" t="s">
        <v>4248</v>
      </c>
      <c r="D1282" s="819" t="s">
        <v>4249</v>
      </c>
      <c r="E1282" s="819" t="s">
        <v>1851</v>
      </c>
      <c r="F1282" s="819" t="s">
        <v>3710</v>
      </c>
      <c r="G1282" s="956">
        <v>40890</v>
      </c>
    </row>
    <row r="1283" spans="1:7">
      <c r="A1283" s="819">
        <v>1285</v>
      </c>
      <c r="B1283" s="819" t="s">
        <v>4250</v>
      </c>
      <c r="C1283" s="954" t="s">
        <v>4251</v>
      </c>
      <c r="D1283" s="819" t="s">
        <v>786</v>
      </c>
      <c r="E1283" s="819" t="s">
        <v>1851</v>
      </c>
      <c r="F1283" s="819" t="s">
        <v>1851</v>
      </c>
      <c r="G1283" s="956">
        <v>41115</v>
      </c>
    </row>
    <row r="1284" spans="1:7">
      <c r="A1284" s="819">
        <v>1286</v>
      </c>
      <c r="B1284" s="819" t="s">
        <v>1946</v>
      </c>
      <c r="C1284" s="954" t="s">
        <v>1910</v>
      </c>
      <c r="D1284" s="819" t="s">
        <v>4252</v>
      </c>
      <c r="E1284" s="819" t="s">
        <v>1851</v>
      </c>
      <c r="F1284" s="819" t="s">
        <v>3710</v>
      </c>
      <c r="G1284" s="956">
        <v>40890</v>
      </c>
    </row>
    <row r="1285" spans="1:7">
      <c r="A1285" s="819">
        <v>1287</v>
      </c>
      <c r="B1285" s="819" t="s">
        <v>763</v>
      </c>
      <c r="C1285" s="954" t="s">
        <v>4253</v>
      </c>
      <c r="D1285" s="819" t="s">
        <v>4254</v>
      </c>
      <c r="E1285" s="819" t="s">
        <v>6576</v>
      </c>
      <c r="F1285" s="819" t="s">
        <v>4331</v>
      </c>
      <c r="G1285" s="956">
        <v>40889</v>
      </c>
    </row>
    <row r="1286" spans="1:7">
      <c r="A1286" s="819">
        <v>1288</v>
      </c>
      <c r="B1286" s="819" t="s">
        <v>763</v>
      </c>
      <c r="C1286" s="954" t="s">
        <v>4255</v>
      </c>
      <c r="D1286" s="819" t="s">
        <v>4256</v>
      </c>
      <c r="E1286" s="819" t="s">
        <v>6576</v>
      </c>
      <c r="F1286" s="819" t="s">
        <v>3710</v>
      </c>
      <c r="G1286" s="956">
        <v>40890</v>
      </c>
    </row>
    <row r="1287" spans="1:7">
      <c r="A1287" s="819">
        <v>1289</v>
      </c>
      <c r="B1287" s="819" t="s">
        <v>2736</v>
      </c>
      <c r="C1287" s="954" t="s">
        <v>2737</v>
      </c>
      <c r="D1287" s="819" t="s">
        <v>4257</v>
      </c>
      <c r="E1287" s="819" t="s">
        <v>1851</v>
      </c>
      <c r="F1287" s="819" t="s">
        <v>1851</v>
      </c>
      <c r="G1287" s="956">
        <v>40891</v>
      </c>
    </row>
    <row r="1288" spans="1:7">
      <c r="A1288" s="819">
        <v>1290</v>
      </c>
      <c r="B1288" s="819" t="s">
        <v>1941</v>
      </c>
      <c r="C1288" s="954" t="s">
        <v>4258</v>
      </c>
      <c r="D1288" s="819" t="s">
        <v>4229</v>
      </c>
      <c r="E1288" s="819" t="s">
        <v>1851</v>
      </c>
      <c r="F1288" s="819" t="s">
        <v>1851</v>
      </c>
      <c r="G1288" s="956">
        <v>40892</v>
      </c>
    </row>
    <row r="1289" spans="1:7">
      <c r="A1289" s="819">
        <v>1291</v>
      </c>
      <c r="B1289" s="819" t="s">
        <v>28</v>
      </c>
      <c r="C1289" s="954" t="s">
        <v>1860</v>
      </c>
      <c r="D1289" s="819" t="s">
        <v>1545</v>
      </c>
      <c r="E1289" s="819" t="s">
        <v>1851</v>
      </c>
      <c r="F1289" s="819" t="s">
        <v>1851</v>
      </c>
      <c r="G1289" s="956">
        <v>41115</v>
      </c>
    </row>
    <row r="1290" spans="1:7">
      <c r="A1290" s="819">
        <v>1292</v>
      </c>
      <c r="B1290" s="819" t="s">
        <v>196</v>
      </c>
      <c r="C1290" s="954" t="s">
        <v>1045</v>
      </c>
      <c r="D1290" s="819" t="s">
        <v>4221</v>
      </c>
      <c r="E1290" s="819" t="s">
        <v>1851</v>
      </c>
      <c r="F1290" s="819" t="s">
        <v>1851</v>
      </c>
      <c r="G1290" s="956">
        <v>41114</v>
      </c>
    </row>
    <row r="1291" spans="1:7">
      <c r="A1291" s="819">
        <v>1293</v>
      </c>
      <c r="B1291" s="819" t="s">
        <v>114</v>
      </c>
      <c r="C1291" s="954" t="s">
        <v>409</v>
      </c>
      <c r="D1291" s="819" t="s">
        <v>797</v>
      </c>
      <c r="E1291" s="819" t="s">
        <v>1851</v>
      </c>
      <c r="F1291" s="819" t="s">
        <v>1851</v>
      </c>
      <c r="G1291" s="956">
        <v>41114</v>
      </c>
    </row>
    <row r="1292" spans="1:7">
      <c r="A1292" s="819">
        <v>1294</v>
      </c>
      <c r="B1292" s="819" t="s">
        <v>764</v>
      </c>
      <c r="C1292" s="954" t="s">
        <v>1873</v>
      </c>
      <c r="D1292" s="819" t="s">
        <v>3760</v>
      </c>
      <c r="E1292" s="819" t="s">
        <v>1851</v>
      </c>
      <c r="F1292" s="819" t="s">
        <v>1851</v>
      </c>
      <c r="G1292" s="956">
        <v>41114</v>
      </c>
    </row>
    <row r="1293" spans="1:7">
      <c r="A1293" s="819">
        <v>1295</v>
      </c>
      <c r="B1293" s="819" t="s">
        <v>24</v>
      </c>
      <c r="C1293" s="954" t="s">
        <v>2860</v>
      </c>
      <c r="D1293" s="819" t="s">
        <v>1379</v>
      </c>
      <c r="E1293" s="819" t="s">
        <v>1851</v>
      </c>
      <c r="F1293" s="819" t="s">
        <v>1851</v>
      </c>
      <c r="G1293" s="956">
        <v>41114</v>
      </c>
    </row>
    <row r="1294" spans="1:7">
      <c r="A1294" s="819">
        <v>1296</v>
      </c>
      <c r="B1294" s="819" t="s">
        <v>1375</v>
      </c>
      <c r="C1294" s="954" t="s">
        <v>2923</v>
      </c>
      <c r="D1294" s="819" t="s">
        <v>1379</v>
      </c>
      <c r="E1294" s="819" t="s">
        <v>4332</v>
      </c>
      <c r="F1294" s="819" t="s">
        <v>4333</v>
      </c>
      <c r="G1294" s="956">
        <v>40970</v>
      </c>
    </row>
    <row r="1295" spans="1:7">
      <c r="A1295" s="819">
        <v>1297</v>
      </c>
      <c r="B1295" s="819" t="s">
        <v>8</v>
      </c>
      <c r="C1295" s="954" t="s">
        <v>2247</v>
      </c>
      <c r="D1295" s="819" t="s">
        <v>4260</v>
      </c>
      <c r="E1295" s="819" t="s">
        <v>6577</v>
      </c>
      <c r="F1295" s="819" t="s">
        <v>4334</v>
      </c>
      <c r="G1295" s="956">
        <v>40960</v>
      </c>
    </row>
    <row r="1296" spans="1:7">
      <c r="A1296" s="819">
        <v>1298</v>
      </c>
      <c r="B1296" s="819" t="s">
        <v>8</v>
      </c>
      <c r="C1296" s="954" t="s">
        <v>2247</v>
      </c>
      <c r="D1296" s="819" t="s">
        <v>4260</v>
      </c>
      <c r="E1296" s="819" t="s">
        <v>6577</v>
      </c>
      <c r="F1296" s="819" t="s">
        <v>4335</v>
      </c>
      <c r="G1296" s="956">
        <v>40931</v>
      </c>
    </row>
    <row r="1297" spans="1:7">
      <c r="A1297" s="819">
        <v>1299</v>
      </c>
      <c r="B1297" s="819" t="s">
        <v>8</v>
      </c>
      <c r="C1297" s="954" t="s">
        <v>4261</v>
      </c>
      <c r="D1297" s="819" t="s">
        <v>4262</v>
      </c>
      <c r="E1297" s="819" t="s">
        <v>6577</v>
      </c>
      <c r="F1297" s="819" t="s">
        <v>4335</v>
      </c>
      <c r="G1297" s="956">
        <v>40937</v>
      </c>
    </row>
    <row r="1298" spans="1:7">
      <c r="A1298" s="819">
        <v>1300</v>
      </c>
      <c r="B1298" s="819" t="s">
        <v>8</v>
      </c>
      <c r="C1298" s="954" t="s">
        <v>3223</v>
      </c>
      <c r="D1298" s="819" t="s">
        <v>1017</v>
      </c>
      <c r="E1298" s="819" t="s">
        <v>2466</v>
      </c>
      <c r="F1298" s="819" t="s">
        <v>4334</v>
      </c>
      <c r="G1298" s="956">
        <v>40960</v>
      </c>
    </row>
    <row r="1299" spans="1:7">
      <c r="A1299" s="819">
        <v>1301</v>
      </c>
      <c r="B1299" s="819" t="s">
        <v>8</v>
      </c>
      <c r="C1299" s="954" t="s">
        <v>2247</v>
      </c>
      <c r="D1299" s="819" t="s">
        <v>4260</v>
      </c>
      <c r="E1299" s="819" t="s">
        <v>6577</v>
      </c>
      <c r="F1299" s="819" t="s">
        <v>4332</v>
      </c>
      <c r="G1299" s="956">
        <v>40935</v>
      </c>
    </row>
    <row r="1300" spans="1:7">
      <c r="A1300" s="819">
        <v>1302</v>
      </c>
      <c r="B1300" s="819" t="s">
        <v>8</v>
      </c>
      <c r="C1300" s="954" t="s">
        <v>2247</v>
      </c>
      <c r="D1300" s="819" t="s">
        <v>4260</v>
      </c>
      <c r="E1300" s="819" t="s">
        <v>4332</v>
      </c>
      <c r="F1300" s="819" t="s">
        <v>4335</v>
      </c>
      <c r="G1300" s="956">
        <v>40959</v>
      </c>
    </row>
    <row r="1301" spans="1:7">
      <c r="A1301" s="819">
        <v>1303</v>
      </c>
      <c r="B1301" s="819" t="s">
        <v>4263</v>
      </c>
      <c r="C1301" s="954" t="s">
        <v>3359</v>
      </c>
      <c r="D1301" s="819"/>
      <c r="E1301" s="819" t="s">
        <v>4332</v>
      </c>
      <c r="F1301" s="819" t="s">
        <v>4335</v>
      </c>
      <c r="G1301" s="956">
        <v>40984</v>
      </c>
    </row>
    <row r="1302" spans="1:7">
      <c r="A1302" s="819">
        <v>1304</v>
      </c>
      <c r="B1302" s="819" t="s">
        <v>311</v>
      </c>
      <c r="C1302" s="954" t="s">
        <v>3359</v>
      </c>
      <c r="D1302" s="819"/>
      <c r="E1302" s="819"/>
      <c r="F1302" s="819" t="s">
        <v>4335</v>
      </c>
      <c r="G1302" s="956">
        <v>40984</v>
      </c>
    </row>
    <row r="1303" spans="1:7">
      <c r="A1303" s="819">
        <v>1305</v>
      </c>
      <c r="B1303" s="819" t="s">
        <v>147</v>
      </c>
      <c r="C1303" s="954" t="s">
        <v>2486</v>
      </c>
      <c r="D1303" s="819" t="s">
        <v>1124</v>
      </c>
      <c r="E1303" s="819" t="s">
        <v>4332</v>
      </c>
      <c r="F1303" s="819" t="s">
        <v>4332</v>
      </c>
      <c r="G1303" s="956">
        <v>40990</v>
      </c>
    </row>
    <row r="1304" spans="1:7">
      <c r="A1304" s="819">
        <v>1306</v>
      </c>
      <c r="B1304" s="819" t="s">
        <v>1029</v>
      </c>
      <c r="C1304" s="954" t="s">
        <v>3749</v>
      </c>
      <c r="D1304" s="819"/>
      <c r="E1304" s="819" t="s">
        <v>4332</v>
      </c>
      <c r="F1304" s="819" t="s">
        <v>4333</v>
      </c>
      <c r="G1304" s="956">
        <v>40977</v>
      </c>
    </row>
    <row r="1305" spans="1:7">
      <c r="A1305" s="819">
        <v>1307</v>
      </c>
      <c r="B1305" s="819" t="s">
        <v>2522</v>
      </c>
      <c r="C1305" s="954" t="s">
        <v>4264</v>
      </c>
      <c r="D1305" s="819" t="s">
        <v>4265</v>
      </c>
      <c r="E1305" s="819" t="s">
        <v>4332</v>
      </c>
      <c r="F1305" s="819" t="s">
        <v>4334</v>
      </c>
      <c r="G1305" s="956">
        <v>40960</v>
      </c>
    </row>
    <row r="1306" spans="1:7">
      <c r="A1306" s="819">
        <v>1308</v>
      </c>
      <c r="B1306" s="819" t="s">
        <v>8</v>
      </c>
      <c r="C1306" s="954" t="s">
        <v>4266</v>
      </c>
      <c r="D1306" s="819" t="s">
        <v>4267</v>
      </c>
      <c r="E1306" s="819" t="s">
        <v>4332</v>
      </c>
      <c r="F1306" s="819" t="s">
        <v>4332</v>
      </c>
      <c r="G1306" s="956">
        <v>40990</v>
      </c>
    </row>
    <row r="1307" spans="1:7">
      <c r="A1307" s="819">
        <v>1309</v>
      </c>
      <c r="B1307" s="819" t="s">
        <v>161</v>
      </c>
      <c r="C1307" s="954" t="s">
        <v>2704</v>
      </c>
      <c r="D1307" s="819" t="s">
        <v>2705</v>
      </c>
      <c r="E1307" s="819" t="s">
        <v>4332</v>
      </c>
      <c r="F1307" s="819" t="s">
        <v>4333</v>
      </c>
      <c r="G1307" s="956">
        <v>40977</v>
      </c>
    </row>
    <row r="1308" spans="1:7">
      <c r="A1308" s="819">
        <v>1310</v>
      </c>
      <c r="B1308" s="819" t="s">
        <v>28</v>
      </c>
      <c r="C1308" s="954" t="s">
        <v>3359</v>
      </c>
      <c r="D1308" s="819"/>
      <c r="E1308" s="819"/>
      <c r="F1308" s="819" t="s">
        <v>3801</v>
      </c>
      <c r="G1308" s="956">
        <v>41102</v>
      </c>
    </row>
    <row r="1309" spans="1:7">
      <c r="A1309" s="819">
        <v>1311</v>
      </c>
      <c r="B1309" s="819" t="s">
        <v>218</v>
      </c>
      <c r="C1309" s="954" t="s">
        <v>4268</v>
      </c>
      <c r="D1309" s="819" t="s">
        <v>1307</v>
      </c>
      <c r="E1309" s="819" t="s">
        <v>2917</v>
      </c>
      <c r="F1309" s="819" t="s">
        <v>3056</v>
      </c>
      <c r="G1309" s="956">
        <v>41100</v>
      </c>
    </row>
    <row r="1310" spans="1:7">
      <c r="A1310" s="819">
        <v>1312</v>
      </c>
      <c r="B1310" s="819" t="s">
        <v>401</v>
      </c>
      <c r="C1310" s="954" t="s">
        <v>3205</v>
      </c>
      <c r="D1310" s="819" t="s">
        <v>4269</v>
      </c>
      <c r="E1310" s="819" t="s">
        <v>2466</v>
      </c>
      <c r="F1310" s="819" t="s">
        <v>4336</v>
      </c>
      <c r="G1310" s="956">
        <v>41121</v>
      </c>
    </row>
    <row r="1311" spans="1:7">
      <c r="A1311" s="819">
        <v>1313</v>
      </c>
      <c r="B1311" s="819" t="s">
        <v>401</v>
      </c>
      <c r="C1311" s="954" t="s">
        <v>4270</v>
      </c>
      <c r="D1311" s="819" t="s">
        <v>3744</v>
      </c>
      <c r="E1311" s="819" t="s">
        <v>2466</v>
      </c>
      <c r="F1311" s="819" t="s">
        <v>4336</v>
      </c>
      <c r="G1311" s="956">
        <v>41121</v>
      </c>
    </row>
    <row r="1312" spans="1:7">
      <c r="A1312" s="819">
        <v>1314</v>
      </c>
      <c r="B1312" s="819" t="s">
        <v>114</v>
      </c>
      <c r="C1312" s="954" t="s">
        <v>409</v>
      </c>
      <c r="D1312" s="819" t="s">
        <v>797</v>
      </c>
      <c r="E1312" s="819" t="s">
        <v>3056</v>
      </c>
      <c r="F1312" s="819" t="s">
        <v>3056</v>
      </c>
      <c r="G1312" s="956">
        <v>41110</v>
      </c>
    </row>
    <row r="1313" spans="1:7">
      <c r="A1313" s="819">
        <v>1315</v>
      </c>
      <c r="B1313" s="819" t="s">
        <v>28</v>
      </c>
      <c r="C1313" s="954" t="s">
        <v>4726</v>
      </c>
      <c r="D1313" s="819" t="s">
        <v>1545</v>
      </c>
      <c r="E1313" s="819" t="s">
        <v>1371</v>
      </c>
      <c r="F1313" s="819" t="s">
        <v>3056</v>
      </c>
      <c r="G1313" s="956">
        <v>41103</v>
      </c>
    </row>
    <row r="1314" spans="1:7">
      <c r="A1314" s="819">
        <v>1316</v>
      </c>
      <c r="B1314" s="819" t="s">
        <v>101</v>
      </c>
      <c r="C1314" s="954" t="s">
        <v>1380</v>
      </c>
      <c r="D1314" s="819" t="s">
        <v>3664</v>
      </c>
      <c r="E1314" s="819" t="s">
        <v>1371</v>
      </c>
      <c r="F1314" s="819" t="s">
        <v>3214</v>
      </c>
      <c r="G1314" s="956">
        <v>40981</v>
      </c>
    </row>
    <row r="1315" spans="1:7">
      <c r="A1315" s="819">
        <v>1317</v>
      </c>
      <c r="B1315" s="819" t="s">
        <v>1375</v>
      </c>
      <c r="C1315" s="954" t="s">
        <v>4273</v>
      </c>
      <c r="D1315" s="819" t="s">
        <v>2956</v>
      </c>
      <c r="E1315" s="819" t="s">
        <v>1371</v>
      </c>
      <c r="F1315" s="819" t="s">
        <v>1371</v>
      </c>
      <c r="G1315" s="956">
        <v>40984</v>
      </c>
    </row>
    <row r="1316" spans="1:7">
      <c r="A1316" s="819">
        <v>1318</v>
      </c>
      <c r="B1316" s="819" t="s">
        <v>1375</v>
      </c>
      <c r="C1316" s="954" t="s">
        <v>2960</v>
      </c>
      <c r="D1316" s="819" t="s">
        <v>3267</v>
      </c>
      <c r="E1316" s="819" t="s">
        <v>1371</v>
      </c>
      <c r="F1316" s="819" t="s">
        <v>5950</v>
      </c>
      <c r="G1316" s="956">
        <v>40947</v>
      </c>
    </row>
    <row r="1317" spans="1:7">
      <c r="A1317" s="819">
        <v>1319</v>
      </c>
      <c r="B1317" s="819" t="s">
        <v>1375</v>
      </c>
      <c r="C1317" s="954" t="s">
        <v>2960</v>
      </c>
      <c r="D1317" s="819" t="s">
        <v>3267</v>
      </c>
      <c r="E1317" s="819" t="s">
        <v>1371</v>
      </c>
      <c r="F1317" s="819" t="s">
        <v>1371</v>
      </c>
      <c r="G1317" s="956">
        <v>40952</v>
      </c>
    </row>
    <row r="1318" spans="1:7">
      <c r="A1318" s="819">
        <v>1320</v>
      </c>
      <c r="B1318" s="819" t="s">
        <v>143</v>
      </c>
      <c r="C1318" s="954" t="s">
        <v>4274</v>
      </c>
      <c r="D1318" s="819" t="s">
        <v>3137</v>
      </c>
      <c r="E1318" s="819" t="s">
        <v>1371</v>
      </c>
      <c r="F1318" s="819" t="s">
        <v>1371</v>
      </c>
      <c r="G1318" s="956">
        <v>41114</v>
      </c>
    </row>
    <row r="1319" spans="1:7">
      <c r="A1319" s="819">
        <v>1321</v>
      </c>
      <c r="B1319" s="819" t="s">
        <v>143</v>
      </c>
      <c r="C1319" s="954" t="s">
        <v>3154</v>
      </c>
      <c r="D1319" s="819" t="s">
        <v>3137</v>
      </c>
      <c r="E1319" s="819" t="s">
        <v>1371</v>
      </c>
      <c r="F1319" s="819" t="s">
        <v>1371</v>
      </c>
      <c r="G1319" s="956">
        <v>41114</v>
      </c>
    </row>
    <row r="1320" spans="1:7">
      <c r="A1320" s="819">
        <v>1322</v>
      </c>
      <c r="B1320" s="819" t="s">
        <v>2522</v>
      </c>
      <c r="C1320" s="954" t="s">
        <v>4264</v>
      </c>
      <c r="D1320" s="819" t="s">
        <v>4265</v>
      </c>
      <c r="E1320" s="819" t="s">
        <v>1371</v>
      </c>
      <c r="F1320" s="819" t="s">
        <v>3214</v>
      </c>
      <c r="G1320" s="956">
        <v>41010</v>
      </c>
    </row>
    <row r="1321" spans="1:7">
      <c r="A1321" s="819">
        <v>1323</v>
      </c>
      <c r="B1321" s="819" t="s">
        <v>143</v>
      </c>
      <c r="C1321" s="954" t="s">
        <v>5957</v>
      </c>
      <c r="D1321" s="819" t="s">
        <v>4276</v>
      </c>
      <c r="E1321" s="819" t="s">
        <v>1371</v>
      </c>
      <c r="F1321" s="819" t="s">
        <v>1371</v>
      </c>
      <c r="G1321" s="956">
        <v>41114</v>
      </c>
    </row>
    <row r="1322" spans="1:7">
      <c r="A1322" s="819">
        <v>1324</v>
      </c>
      <c r="B1322" s="819" t="s">
        <v>8</v>
      </c>
      <c r="C1322" s="954" t="s">
        <v>3729</v>
      </c>
      <c r="D1322" s="819" t="s">
        <v>4277</v>
      </c>
      <c r="E1322" s="819" t="s">
        <v>1371</v>
      </c>
      <c r="F1322" s="819" t="s">
        <v>5950</v>
      </c>
      <c r="G1322" s="956">
        <v>41112</v>
      </c>
    </row>
    <row r="1323" spans="1:7">
      <c r="A1323" s="819">
        <v>1325</v>
      </c>
      <c r="B1323" s="819" t="s">
        <v>306</v>
      </c>
      <c r="C1323" s="954" t="s">
        <v>4278</v>
      </c>
      <c r="D1323" s="819" t="s">
        <v>1866</v>
      </c>
      <c r="E1323" s="819" t="s">
        <v>1371</v>
      </c>
      <c r="F1323" s="819" t="s">
        <v>1371</v>
      </c>
      <c r="G1323" s="956">
        <v>40985</v>
      </c>
    </row>
    <row r="1324" spans="1:7">
      <c r="A1324" s="819">
        <v>1326</v>
      </c>
      <c r="B1324" s="819" t="s">
        <v>13</v>
      </c>
      <c r="C1324" s="954" t="s">
        <v>4279</v>
      </c>
      <c r="D1324" s="819" t="s">
        <v>3090</v>
      </c>
      <c r="E1324" s="819" t="s">
        <v>1371</v>
      </c>
      <c r="F1324" s="819" t="s">
        <v>3214</v>
      </c>
      <c r="G1324" s="956">
        <v>41032</v>
      </c>
    </row>
    <row r="1325" spans="1:7">
      <c r="A1325" s="819">
        <v>1327</v>
      </c>
      <c r="B1325" s="819" t="s">
        <v>8</v>
      </c>
      <c r="C1325" s="954" t="s">
        <v>4280</v>
      </c>
      <c r="D1325" s="819" t="s">
        <v>3004</v>
      </c>
      <c r="E1325" s="819" t="s">
        <v>1371</v>
      </c>
      <c r="F1325" s="819" t="s">
        <v>1371</v>
      </c>
      <c r="G1325" s="956">
        <v>40882</v>
      </c>
    </row>
    <row r="1326" spans="1:7">
      <c r="A1326" s="819">
        <v>1328</v>
      </c>
      <c r="B1326" s="819" t="s">
        <v>143</v>
      </c>
      <c r="C1326" s="954" t="s">
        <v>5957</v>
      </c>
      <c r="D1326" s="819" t="s">
        <v>4276</v>
      </c>
      <c r="E1326" s="819" t="s">
        <v>1371</v>
      </c>
      <c r="F1326" s="819" t="s">
        <v>3214</v>
      </c>
      <c r="G1326" s="956">
        <v>41122</v>
      </c>
    </row>
    <row r="1327" spans="1:7">
      <c r="A1327" s="819">
        <v>1329</v>
      </c>
      <c r="B1327" s="819" t="s">
        <v>143</v>
      </c>
      <c r="C1327" s="954" t="s">
        <v>3132</v>
      </c>
      <c r="D1327" s="819" t="s">
        <v>2504</v>
      </c>
      <c r="E1327" s="819" t="s">
        <v>1371</v>
      </c>
      <c r="F1327" s="819" t="s">
        <v>3771</v>
      </c>
      <c r="G1327" s="956">
        <v>41111</v>
      </c>
    </row>
    <row r="1328" spans="1:7">
      <c r="A1328" s="819">
        <v>1330</v>
      </c>
      <c r="B1328" s="819" t="s">
        <v>8</v>
      </c>
      <c r="C1328" s="954" t="s">
        <v>3265</v>
      </c>
      <c r="D1328" s="819" t="s">
        <v>3266</v>
      </c>
      <c r="E1328" s="819" t="s">
        <v>1371</v>
      </c>
      <c r="F1328" s="819" t="s">
        <v>5950</v>
      </c>
      <c r="G1328" s="956">
        <v>40952</v>
      </c>
    </row>
    <row r="1329" spans="1:7">
      <c r="A1329" s="819">
        <v>1331</v>
      </c>
      <c r="B1329" s="819" t="s">
        <v>2522</v>
      </c>
      <c r="C1329" s="954" t="s">
        <v>4264</v>
      </c>
      <c r="D1329" s="819" t="s">
        <v>4265</v>
      </c>
      <c r="E1329" s="819" t="s">
        <v>1371</v>
      </c>
      <c r="F1329" s="819" t="s">
        <v>5950</v>
      </c>
      <c r="G1329" s="956">
        <v>40947</v>
      </c>
    </row>
    <row r="1330" spans="1:7">
      <c r="A1330" s="819">
        <v>1332</v>
      </c>
      <c r="B1330" s="819" t="s">
        <v>137</v>
      </c>
      <c r="C1330" s="954" t="s">
        <v>4281</v>
      </c>
      <c r="D1330" s="819"/>
      <c r="E1330" s="819" t="s">
        <v>1371</v>
      </c>
      <c r="F1330" s="819" t="s">
        <v>3692</v>
      </c>
      <c r="G1330" s="956">
        <v>40967</v>
      </c>
    </row>
    <row r="1331" spans="1:7">
      <c r="A1331" s="819">
        <v>1333</v>
      </c>
      <c r="B1331" s="819" t="s">
        <v>153</v>
      </c>
      <c r="C1331" s="954" t="s">
        <v>4282</v>
      </c>
      <c r="D1331" s="819" t="s">
        <v>4283</v>
      </c>
      <c r="E1331" s="819" t="s">
        <v>6578</v>
      </c>
      <c r="F1331" s="819" t="s">
        <v>1371</v>
      </c>
      <c r="G1331" s="956">
        <v>40973</v>
      </c>
    </row>
    <row r="1332" spans="1:7">
      <c r="A1332" s="819">
        <v>1334</v>
      </c>
      <c r="B1332" s="819" t="s">
        <v>153</v>
      </c>
      <c r="C1332" s="954" t="s">
        <v>4284</v>
      </c>
      <c r="D1332" s="819" t="s">
        <v>4285</v>
      </c>
      <c r="E1332" s="819" t="s">
        <v>1371</v>
      </c>
      <c r="F1332" s="819" t="s">
        <v>1371</v>
      </c>
      <c r="G1332" s="956">
        <v>40973</v>
      </c>
    </row>
    <row r="1333" spans="1:7">
      <c r="A1333" s="819">
        <v>1335</v>
      </c>
      <c r="B1333" s="819" t="s">
        <v>153</v>
      </c>
      <c r="C1333" s="954" t="s">
        <v>4286</v>
      </c>
      <c r="D1333" s="819" t="s">
        <v>3090</v>
      </c>
      <c r="E1333" s="819" t="s">
        <v>1371</v>
      </c>
      <c r="F1333" s="819" t="s">
        <v>1371</v>
      </c>
      <c r="G1333" s="956">
        <v>40967</v>
      </c>
    </row>
    <row r="1334" spans="1:7">
      <c r="A1334" s="819">
        <v>1336</v>
      </c>
      <c r="B1334" s="819" t="s">
        <v>3044</v>
      </c>
      <c r="C1334" s="954" t="s">
        <v>3221</v>
      </c>
      <c r="D1334" s="819" t="s">
        <v>3222</v>
      </c>
      <c r="E1334" s="819" t="s">
        <v>6579</v>
      </c>
      <c r="F1334" s="819" t="s">
        <v>1371</v>
      </c>
      <c r="G1334" s="956">
        <v>40570</v>
      </c>
    </row>
    <row r="1335" spans="1:7">
      <c r="A1335" s="819">
        <v>1337</v>
      </c>
      <c r="B1335" s="819" t="s">
        <v>12</v>
      </c>
      <c r="C1335" s="954" t="s">
        <v>3683</v>
      </c>
      <c r="D1335" s="819" t="s">
        <v>3684</v>
      </c>
      <c r="E1335" s="819" t="s">
        <v>1371</v>
      </c>
      <c r="F1335" s="819" t="s">
        <v>4337</v>
      </c>
      <c r="G1335" s="956">
        <v>40987</v>
      </c>
    </row>
    <row r="1336" spans="1:7">
      <c r="A1336" s="819">
        <v>1338</v>
      </c>
      <c r="B1336" s="819" t="s">
        <v>147</v>
      </c>
      <c r="C1336" s="954" t="s">
        <v>3029</v>
      </c>
      <c r="D1336" s="819" t="s">
        <v>2705</v>
      </c>
      <c r="E1336" s="819" t="s">
        <v>1371</v>
      </c>
      <c r="F1336" s="819" t="s">
        <v>3214</v>
      </c>
      <c r="G1336" s="956">
        <v>40981</v>
      </c>
    </row>
    <row r="1337" spans="1:7">
      <c r="A1337" s="819">
        <v>1339</v>
      </c>
      <c r="B1337" s="819" t="s">
        <v>8</v>
      </c>
      <c r="C1337" s="954" t="s">
        <v>3265</v>
      </c>
      <c r="D1337" s="819" t="s">
        <v>3266</v>
      </c>
      <c r="E1337" s="819" t="s">
        <v>1371</v>
      </c>
      <c r="F1337" s="819" t="s">
        <v>1371</v>
      </c>
      <c r="G1337" s="956">
        <v>40983</v>
      </c>
    </row>
    <row r="1338" spans="1:7">
      <c r="A1338" s="819">
        <v>1340</v>
      </c>
      <c r="B1338" s="819" t="s">
        <v>2522</v>
      </c>
      <c r="C1338" s="954" t="s">
        <v>4264</v>
      </c>
      <c r="D1338" s="819" t="s">
        <v>4265</v>
      </c>
      <c r="E1338" s="819" t="s">
        <v>1371</v>
      </c>
      <c r="F1338" s="819" t="s">
        <v>3207</v>
      </c>
      <c r="G1338" s="956">
        <v>40931</v>
      </c>
    </row>
    <row r="1339" spans="1:7">
      <c r="A1339" s="819">
        <v>1341</v>
      </c>
      <c r="B1339" s="819" t="s">
        <v>143</v>
      </c>
      <c r="C1339" s="954" t="s">
        <v>4287</v>
      </c>
      <c r="D1339" s="819" t="s">
        <v>1358</v>
      </c>
      <c r="E1339" s="819" t="s">
        <v>3036</v>
      </c>
      <c r="F1339" s="819" t="s">
        <v>4338</v>
      </c>
      <c r="G1339" s="956">
        <v>41112</v>
      </c>
    </row>
    <row r="1340" spans="1:7">
      <c r="A1340" s="819">
        <v>1342</v>
      </c>
      <c r="B1340" s="819" t="s">
        <v>8</v>
      </c>
      <c r="C1340" s="954" t="s">
        <v>2481</v>
      </c>
      <c r="D1340" s="819" t="s">
        <v>2482</v>
      </c>
      <c r="E1340" s="819" t="s">
        <v>3036</v>
      </c>
      <c r="F1340" s="819" t="s">
        <v>3214</v>
      </c>
      <c r="G1340" s="956">
        <v>41131</v>
      </c>
    </row>
    <row r="1341" spans="1:7">
      <c r="A1341" s="819">
        <v>1343</v>
      </c>
      <c r="B1341" s="819" t="s">
        <v>143</v>
      </c>
      <c r="C1341" s="954" t="s">
        <v>4289</v>
      </c>
      <c r="D1341" s="819" t="s">
        <v>3146</v>
      </c>
      <c r="E1341" s="819" t="s">
        <v>3036</v>
      </c>
      <c r="F1341" s="819" t="s">
        <v>3771</v>
      </c>
      <c r="G1341" s="956">
        <v>41139</v>
      </c>
    </row>
    <row r="1342" spans="1:7">
      <c r="A1342" s="819">
        <v>1344</v>
      </c>
      <c r="B1342" s="819" t="s">
        <v>142</v>
      </c>
      <c r="C1342" s="954" t="s">
        <v>4290</v>
      </c>
      <c r="D1342" s="819" t="s">
        <v>4291</v>
      </c>
      <c r="E1342" s="819" t="s">
        <v>3036</v>
      </c>
      <c r="F1342" s="819" t="s">
        <v>1371</v>
      </c>
      <c r="G1342" s="956">
        <v>41144</v>
      </c>
    </row>
    <row r="1343" spans="1:7">
      <c r="A1343" s="819">
        <v>1345</v>
      </c>
      <c r="B1343" s="819" t="s">
        <v>147</v>
      </c>
      <c r="C1343" s="954" t="s">
        <v>1386</v>
      </c>
      <c r="D1343" s="819" t="s">
        <v>817</v>
      </c>
      <c r="E1343" s="819" t="s">
        <v>3036</v>
      </c>
      <c r="F1343" s="819" t="s">
        <v>1371</v>
      </c>
      <c r="G1343" s="956">
        <v>41141</v>
      </c>
    </row>
    <row r="1344" spans="1:7">
      <c r="A1344" s="819">
        <v>1346</v>
      </c>
      <c r="B1344" s="819" t="s">
        <v>763</v>
      </c>
      <c r="C1344" s="954" t="s">
        <v>5962</v>
      </c>
      <c r="D1344" s="819"/>
      <c r="E1344" s="819" t="s">
        <v>6619</v>
      </c>
      <c r="F1344" s="819" t="s">
        <v>3771</v>
      </c>
      <c r="G1344" s="956">
        <v>41139</v>
      </c>
    </row>
    <row r="1345" spans="1:7">
      <c r="A1345" s="819">
        <v>1347</v>
      </c>
      <c r="B1345" s="819" t="s">
        <v>101</v>
      </c>
      <c r="C1345" s="954" t="s">
        <v>4621</v>
      </c>
      <c r="D1345" s="819" t="s">
        <v>4622</v>
      </c>
      <c r="E1345" s="819" t="s">
        <v>2466</v>
      </c>
      <c r="F1345" s="819" t="s">
        <v>4335</v>
      </c>
      <c r="G1345" s="956">
        <v>41125</v>
      </c>
    </row>
    <row r="1346" spans="1:7">
      <c r="A1346" s="819">
        <v>1348</v>
      </c>
      <c r="B1346" s="819" t="s">
        <v>101</v>
      </c>
      <c r="C1346" s="954" t="s">
        <v>110</v>
      </c>
      <c r="D1346" s="819"/>
      <c r="E1346" s="819" t="s">
        <v>2466</v>
      </c>
      <c r="F1346" s="819" t="s">
        <v>4335</v>
      </c>
      <c r="G1346" s="956">
        <v>41125</v>
      </c>
    </row>
    <row r="1347" spans="1:7">
      <c r="A1347" s="819">
        <v>1349</v>
      </c>
      <c r="B1347" s="819" t="s">
        <v>143</v>
      </c>
      <c r="C1347" s="954" t="s">
        <v>4287</v>
      </c>
      <c r="D1347" s="819" t="s">
        <v>1358</v>
      </c>
      <c r="E1347" s="819" t="s">
        <v>1851</v>
      </c>
      <c r="F1347" s="819" t="s">
        <v>3710</v>
      </c>
      <c r="G1347" s="956">
        <v>41137</v>
      </c>
    </row>
    <row r="1348" spans="1:7">
      <c r="A1348" s="819">
        <v>1350</v>
      </c>
      <c r="B1348" s="819" t="s">
        <v>143</v>
      </c>
      <c r="C1348" s="954" t="s">
        <v>3791</v>
      </c>
      <c r="D1348" s="819" t="s">
        <v>3792</v>
      </c>
      <c r="E1348" s="819" t="s">
        <v>1371</v>
      </c>
      <c r="F1348" s="819" t="s">
        <v>3247</v>
      </c>
      <c r="G1348" s="956">
        <v>41116</v>
      </c>
    </row>
    <row r="1349" spans="1:7">
      <c r="A1349" s="819">
        <v>1351</v>
      </c>
      <c r="B1349" s="819" t="s">
        <v>6548</v>
      </c>
      <c r="C1349" s="954" t="s">
        <v>2985</v>
      </c>
      <c r="D1349" s="819" t="s">
        <v>1108</v>
      </c>
      <c r="E1349" s="819" t="s">
        <v>1851</v>
      </c>
      <c r="F1349" s="819" t="s">
        <v>4339</v>
      </c>
      <c r="G1349" s="956">
        <v>41139</v>
      </c>
    </row>
    <row r="1350" spans="1:7">
      <c r="A1350" s="819">
        <v>1352</v>
      </c>
      <c r="B1350" s="819" t="s">
        <v>142</v>
      </c>
      <c r="C1350" s="954" t="s">
        <v>4290</v>
      </c>
      <c r="D1350" s="819" t="s">
        <v>4291</v>
      </c>
      <c r="E1350" s="819" t="s">
        <v>1371</v>
      </c>
      <c r="F1350" s="819" t="s">
        <v>3771</v>
      </c>
      <c r="G1350" s="956">
        <v>41129</v>
      </c>
    </row>
    <row r="1351" spans="1:7">
      <c r="A1351" s="819">
        <v>1353</v>
      </c>
      <c r="B1351" s="819" t="s">
        <v>11</v>
      </c>
      <c r="C1351" s="954" t="s">
        <v>2215</v>
      </c>
      <c r="D1351" s="819" t="s">
        <v>4204</v>
      </c>
      <c r="E1351" s="819" t="s">
        <v>1851</v>
      </c>
      <c r="F1351" s="819" t="s">
        <v>1851</v>
      </c>
      <c r="G1351" s="956">
        <v>41117</v>
      </c>
    </row>
    <row r="1352" spans="1:7">
      <c r="A1352" s="819">
        <v>1354</v>
      </c>
      <c r="B1352" s="819" t="s">
        <v>28</v>
      </c>
      <c r="C1352" s="954" t="s">
        <v>4526</v>
      </c>
      <c r="D1352" s="819" t="s">
        <v>5027</v>
      </c>
      <c r="E1352" s="819" t="s">
        <v>6568</v>
      </c>
      <c r="F1352" s="819" t="s">
        <v>2917</v>
      </c>
      <c r="G1352" s="956">
        <v>41104</v>
      </c>
    </row>
    <row r="1353" spans="1:7">
      <c r="A1353" s="819">
        <v>1355</v>
      </c>
      <c r="B1353" s="819" t="s">
        <v>11</v>
      </c>
      <c r="C1353" s="954" t="s">
        <v>2085</v>
      </c>
      <c r="D1353" s="819" t="s">
        <v>4529</v>
      </c>
      <c r="E1353" s="819" t="s">
        <v>1851</v>
      </c>
      <c r="F1353" s="819" t="s">
        <v>3710</v>
      </c>
      <c r="G1353" s="956">
        <v>41140</v>
      </c>
    </row>
    <row r="1354" spans="1:7">
      <c r="A1354" s="819">
        <v>1356</v>
      </c>
      <c r="B1354" s="819" t="s">
        <v>4263</v>
      </c>
      <c r="C1354" s="866" t="s">
        <v>6580</v>
      </c>
      <c r="D1354" s="844" t="s">
        <v>1124</v>
      </c>
      <c r="E1354" s="844" t="s">
        <v>1371</v>
      </c>
      <c r="F1354" s="819" t="s">
        <v>4530</v>
      </c>
      <c r="G1354" s="956">
        <v>41151</v>
      </c>
    </row>
    <row r="1355" spans="1:7">
      <c r="A1355" s="819">
        <v>1357</v>
      </c>
      <c r="B1355" s="819" t="s">
        <v>143</v>
      </c>
      <c r="C1355" s="954" t="s">
        <v>4531</v>
      </c>
      <c r="D1355" s="819" t="s">
        <v>4532</v>
      </c>
      <c r="E1355" s="819" t="s">
        <v>3056</v>
      </c>
      <c r="F1355" s="819" t="s">
        <v>4533</v>
      </c>
      <c r="G1355" s="956">
        <v>41145</v>
      </c>
    </row>
    <row r="1356" spans="1:7">
      <c r="A1356" s="819">
        <v>1358</v>
      </c>
      <c r="B1356" s="819" t="s">
        <v>137</v>
      </c>
      <c r="C1356" s="954"/>
      <c r="D1356" s="819"/>
      <c r="E1356" s="819" t="s">
        <v>2917</v>
      </c>
      <c r="F1356" s="819" t="s">
        <v>4534</v>
      </c>
      <c r="G1356" s="956">
        <v>41145</v>
      </c>
    </row>
    <row r="1357" spans="1:7">
      <c r="A1357" s="819">
        <v>1359</v>
      </c>
      <c r="B1357" s="819" t="s">
        <v>137</v>
      </c>
      <c r="C1357" s="954" t="s">
        <v>4535</v>
      </c>
      <c r="D1357" s="819" t="s">
        <v>1148</v>
      </c>
      <c r="E1357" s="819" t="s">
        <v>1397</v>
      </c>
      <c r="F1357" s="819" t="s">
        <v>4536</v>
      </c>
      <c r="G1357" s="956">
        <v>41149</v>
      </c>
    </row>
    <row r="1358" spans="1:7">
      <c r="A1358" s="819">
        <v>1360</v>
      </c>
      <c r="B1358" s="819" t="s">
        <v>175</v>
      </c>
      <c r="C1358" s="954" t="s">
        <v>3763</v>
      </c>
      <c r="D1358" s="819"/>
      <c r="E1358" s="819" t="s">
        <v>1397</v>
      </c>
      <c r="F1358" s="819" t="s">
        <v>4534</v>
      </c>
      <c r="G1358" s="956">
        <v>41145</v>
      </c>
    </row>
    <row r="1359" spans="1:7">
      <c r="A1359" s="819">
        <v>1361</v>
      </c>
      <c r="B1359" s="819" t="s">
        <v>262</v>
      </c>
      <c r="C1359" s="954" t="s">
        <v>2211</v>
      </c>
      <c r="D1359" s="819" t="s">
        <v>5402</v>
      </c>
      <c r="E1359" s="819" t="s">
        <v>2917</v>
      </c>
      <c r="F1359" s="819" t="s">
        <v>4538</v>
      </c>
      <c r="G1359" s="956">
        <v>41135</v>
      </c>
    </row>
    <row r="1360" spans="1:7">
      <c r="A1360" s="819">
        <v>1362</v>
      </c>
      <c r="B1360" s="819" t="s">
        <v>24</v>
      </c>
      <c r="C1360" s="954" t="s">
        <v>1333</v>
      </c>
      <c r="D1360" s="819" t="s">
        <v>4539</v>
      </c>
      <c r="E1360" s="819" t="s">
        <v>2917</v>
      </c>
      <c r="F1360" s="819" t="s">
        <v>4538</v>
      </c>
      <c r="G1360" s="956">
        <v>41128</v>
      </c>
    </row>
    <row r="1361" spans="1:7">
      <c r="A1361" s="819">
        <v>1363</v>
      </c>
      <c r="B1361" s="819" t="s">
        <v>151</v>
      </c>
      <c r="C1361" s="954" t="s">
        <v>3252</v>
      </c>
      <c r="D1361" s="819" t="s">
        <v>3253</v>
      </c>
      <c r="E1361" s="819" t="s">
        <v>2917</v>
      </c>
      <c r="F1361" s="819" t="s">
        <v>2917</v>
      </c>
      <c r="G1361" s="956">
        <v>41124</v>
      </c>
    </row>
    <row r="1362" spans="1:7">
      <c r="A1362" s="819">
        <v>1364</v>
      </c>
      <c r="B1362" s="819" t="s">
        <v>262</v>
      </c>
      <c r="C1362" s="954" t="s">
        <v>4540</v>
      </c>
      <c r="D1362" s="819" t="s">
        <v>1098</v>
      </c>
      <c r="E1362" s="819" t="s">
        <v>2917</v>
      </c>
      <c r="F1362" s="819" t="s">
        <v>4538</v>
      </c>
      <c r="G1362" s="956">
        <v>41120</v>
      </c>
    </row>
    <row r="1363" spans="1:7">
      <c r="A1363" s="819">
        <v>1365</v>
      </c>
      <c r="B1363" s="819" t="s">
        <v>1040</v>
      </c>
      <c r="C1363" s="954" t="s">
        <v>1041</v>
      </c>
      <c r="D1363" s="819" t="s">
        <v>1042</v>
      </c>
      <c r="E1363" s="819" t="s">
        <v>1851</v>
      </c>
      <c r="F1363" s="819" t="s">
        <v>2917</v>
      </c>
      <c r="G1363" s="956">
        <v>41116</v>
      </c>
    </row>
    <row r="1364" spans="1:7">
      <c r="A1364" s="819">
        <v>1366</v>
      </c>
      <c r="B1364" s="819" t="s">
        <v>30</v>
      </c>
      <c r="C1364" s="954" t="s">
        <v>2507</v>
      </c>
      <c r="D1364" s="819" t="s">
        <v>1732</v>
      </c>
      <c r="E1364" s="819" t="s">
        <v>1979</v>
      </c>
      <c r="F1364" s="819" t="s">
        <v>4542</v>
      </c>
      <c r="G1364" s="956">
        <v>41112</v>
      </c>
    </row>
    <row r="1365" spans="1:7">
      <c r="A1365" s="819">
        <v>1367</v>
      </c>
      <c r="B1365" s="819" t="s">
        <v>1337</v>
      </c>
      <c r="C1365" s="954" t="s">
        <v>4543</v>
      </c>
      <c r="D1365" s="819" t="s">
        <v>4544</v>
      </c>
      <c r="E1365" s="819" t="s">
        <v>1397</v>
      </c>
      <c r="F1365" s="819" t="s">
        <v>4542</v>
      </c>
      <c r="G1365" s="956">
        <v>41112</v>
      </c>
    </row>
    <row r="1366" spans="1:7">
      <c r="A1366" s="819">
        <v>1368</v>
      </c>
      <c r="B1366" s="819" t="s">
        <v>137</v>
      </c>
      <c r="C1366" s="954" t="s">
        <v>4545</v>
      </c>
      <c r="D1366" s="819" t="s">
        <v>1148</v>
      </c>
      <c r="E1366" s="819" t="s">
        <v>1397</v>
      </c>
      <c r="F1366" s="819" t="s">
        <v>4542</v>
      </c>
      <c r="G1366" s="956">
        <v>41112</v>
      </c>
    </row>
    <row r="1367" spans="1:7">
      <c r="A1367" s="819">
        <v>1369</v>
      </c>
      <c r="B1367" s="819" t="s">
        <v>1410</v>
      </c>
      <c r="C1367" s="954" t="s">
        <v>1411</v>
      </c>
      <c r="D1367" s="819" t="s">
        <v>3738</v>
      </c>
      <c r="E1367" s="819" t="s">
        <v>2932</v>
      </c>
      <c r="F1367" s="819" t="s">
        <v>1371</v>
      </c>
      <c r="G1367" s="956">
        <v>40985</v>
      </c>
    </row>
    <row r="1368" spans="1:7">
      <c r="A1368" s="819">
        <v>1370</v>
      </c>
      <c r="B1368" s="819" t="s">
        <v>30</v>
      </c>
      <c r="C1368" s="954" t="s">
        <v>4546</v>
      </c>
      <c r="D1368" s="819" t="s">
        <v>4547</v>
      </c>
      <c r="E1368" s="819" t="s">
        <v>1371</v>
      </c>
      <c r="F1368" s="819" t="s">
        <v>4548</v>
      </c>
      <c r="G1368" s="956">
        <v>41098</v>
      </c>
    </row>
    <row r="1369" spans="1:7">
      <c r="A1369" s="819">
        <v>1371</v>
      </c>
      <c r="B1369" s="819" t="s">
        <v>1941</v>
      </c>
      <c r="C1369" s="954" t="s">
        <v>3777</v>
      </c>
      <c r="D1369" s="819" t="s">
        <v>3778</v>
      </c>
      <c r="E1369" s="819" t="s">
        <v>1371</v>
      </c>
      <c r="F1369" s="819" t="s">
        <v>1371</v>
      </c>
      <c r="G1369" s="958">
        <v>40878</v>
      </c>
    </row>
    <row r="1370" spans="1:7">
      <c r="A1370" s="819">
        <v>1372</v>
      </c>
      <c r="B1370" s="819" t="s">
        <v>2736</v>
      </c>
      <c r="C1370" s="954" t="s">
        <v>2737</v>
      </c>
      <c r="D1370" s="819" t="s">
        <v>3822</v>
      </c>
      <c r="E1370" s="819" t="s">
        <v>1371</v>
      </c>
      <c r="F1370" s="819" t="s">
        <v>1371</v>
      </c>
      <c r="G1370" s="956">
        <v>41022</v>
      </c>
    </row>
    <row r="1371" spans="1:7">
      <c r="A1371" s="819">
        <v>1373</v>
      </c>
      <c r="B1371" s="819" t="s">
        <v>175</v>
      </c>
      <c r="C1371" s="954" t="s">
        <v>4549</v>
      </c>
      <c r="D1371" s="819" t="s">
        <v>4550</v>
      </c>
      <c r="E1371" s="819" t="s">
        <v>1397</v>
      </c>
      <c r="F1371" s="819" t="s">
        <v>4548</v>
      </c>
      <c r="G1371" s="956">
        <v>41098</v>
      </c>
    </row>
    <row r="1372" spans="1:7">
      <c r="A1372" s="819">
        <v>1374</v>
      </c>
      <c r="B1372" s="819" t="s">
        <v>763</v>
      </c>
      <c r="C1372" s="954" t="s">
        <v>4253</v>
      </c>
      <c r="D1372" s="819" t="s">
        <v>4254</v>
      </c>
      <c r="E1372" s="819" t="s">
        <v>1394</v>
      </c>
      <c r="F1372" s="819" t="s">
        <v>1394</v>
      </c>
      <c r="G1372" s="956">
        <v>40824</v>
      </c>
    </row>
    <row r="1373" spans="1:7">
      <c r="A1373" s="819">
        <v>1375</v>
      </c>
      <c r="B1373" s="819" t="s">
        <v>838</v>
      </c>
      <c r="C1373" s="954" t="s">
        <v>1398</v>
      </c>
      <c r="D1373" s="819" t="s">
        <v>4552</v>
      </c>
      <c r="E1373" s="819" t="s">
        <v>1397</v>
      </c>
      <c r="F1373" s="819" t="s">
        <v>3761</v>
      </c>
      <c r="G1373" s="956">
        <v>41100</v>
      </c>
    </row>
    <row r="1374" spans="1:7">
      <c r="A1374" s="819">
        <v>1376</v>
      </c>
      <c r="B1374" s="819" t="s">
        <v>28</v>
      </c>
      <c r="C1374" s="954" t="s">
        <v>1349</v>
      </c>
      <c r="D1374" s="819" t="s">
        <v>1350</v>
      </c>
      <c r="E1374" s="819" t="s">
        <v>1397</v>
      </c>
      <c r="F1374" s="819" t="s">
        <v>4548</v>
      </c>
      <c r="G1374" s="956">
        <v>41097</v>
      </c>
    </row>
    <row r="1375" spans="1:7">
      <c r="A1375" s="819">
        <v>1377</v>
      </c>
      <c r="B1375" s="819" t="s">
        <v>20</v>
      </c>
      <c r="C1375" s="954" t="s">
        <v>1425</v>
      </c>
      <c r="D1375" s="819" t="s">
        <v>1717</v>
      </c>
      <c r="E1375" s="819" t="s">
        <v>1397</v>
      </c>
      <c r="F1375" s="819" t="s">
        <v>1371</v>
      </c>
      <c r="G1375" s="956">
        <v>41092</v>
      </c>
    </row>
    <row r="1376" spans="1:7">
      <c r="A1376" s="819">
        <v>1378</v>
      </c>
      <c r="B1376" s="819" t="s">
        <v>249</v>
      </c>
      <c r="C1376" s="954" t="s">
        <v>4553</v>
      </c>
      <c r="D1376" s="819" t="s">
        <v>4554</v>
      </c>
      <c r="E1376" s="819" t="s">
        <v>1397</v>
      </c>
      <c r="F1376" s="819" t="s">
        <v>1851</v>
      </c>
      <c r="G1376" s="956">
        <v>40936</v>
      </c>
    </row>
    <row r="1377" spans="1:7">
      <c r="A1377" s="819">
        <v>1379</v>
      </c>
      <c r="B1377" s="819" t="s">
        <v>1099</v>
      </c>
      <c r="C1377" s="954" t="s">
        <v>4555</v>
      </c>
      <c r="D1377" s="819" t="s">
        <v>4556</v>
      </c>
      <c r="E1377" s="819" t="s">
        <v>1397</v>
      </c>
      <c r="F1377" s="819" t="s">
        <v>3761</v>
      </c>
      <c r="G1377" s="956">
        <v>40954</v>
      </c>
    </row>
    <row r="1378" spans="1:7">
      <c r="A1378" s="819">
        <v>1380</v>
      </c>
      <c r="B1378" s="819" t="s">
        <v>28</v>
      </c>
      <c r="C1378" s="954" t="s">
        <v>4557</v>
      </c>
      <c r="D1378" s="819" t="s">
        <v>1545</v>
      </c>
      <c r="E1378" s="819" t="s">
        <v>1371</v>
      </c>
      <c r="F1378" s="819" t="s">
        <v>1371</v>
      </c>
      <c r="G1378" s="956">
        <v>40969</v>
      </c>
    </row>
    <row r="1379" spans="1:7">
      <c r="A1379" s="819">
        <v>1381</v>
      </c>
      <c r="B1379" s="819" t="s">
        <v>28</v>
      </c>
      <c r="C1379" s="954" t="s">
        <v>4558</v>
      </c>
      <c r="D1379" s="819" t="s">
        <v>1545</v>
      </c>
      <c r="E1379" s="819" t="s">
        <v>1397</v>
      </c>
      <c r="F1379" s="819" t="s">
        <v>4559</v>
      </c>
      <c r="G1379" s="956">
        <v>40961</v>
      </c>
    </row>
    <row r="1380" spans="1:7">
      <c r="A1380" s="819">
        <v>1382</v>
      </c>
      <c r="B1380" s="819" t="s">
        <v>249</v>
      </c>
      <c r="C1380" s="954" t="s">
        <v>4553</v>
      </c>
      <c r="D1380" s="819" t="s">
        <v>4554</v>
      </c>
      <c r="E1380" s="819" t="s">
        <v>1397</v>
      </c>
      <c r="F1380" s="819" t="s">
        <v>2592</v>
      </c>
      <c r="G1380" s="956">
        <v>41007</v>
      </c>
    </row>
    <row r="1381" spans="1:7">
      <c r="A1381" s="819">
        <v>1383</v>
      </c>
      <c r="B1381" s="819" t="s">
        <v>181</v>
      </c>
      <c r="C1381" s="954" t="s">
        <v>4560</v>
      </c>
      <c r="D1381" s="819" t="s">
        <v>1124</v>
      </c>
      <c r="E1381" s="819" t="s">
        <v>3056</v>
      </c>
      <c r="F1381" s="819" t="s">
        <v>3692</v>
      </c>
      <c r="G1381" s="956">
        <v>40954</v>
      </c>
    </row>
    <row r="1382" spans="1:7">
      <c r="A1382" s="819">
        <v>1384</v>
      </c>
      <c r="B1382" s="819" t="s">
        <v>181</v>
      </c>
      <c r="C1382" s="954" t="s">
        <v>4560</v>
      </c>
      <c r="D1382" s="819" t="s">
        <v>1124</v>
      </c>
      <c r="E1382" s="819" t="s">
        <v>3056</v>
      </c>
      <c r="F1382" s="819" t="s">
        <v>3702</v>
      </c>
      <c r="G1382" s="956">
        <v>40968</v>
      </c>
    </row>
    <row r="1383" spans="1:7">
      <c r="A1383" s="819">
        <v>1385</v>
      </c>
      <c r="B1383" s="819" t="s">
        <v>20</v>
      </c>
      <c r="C1383" s="954" t="s">
        <v>1157</v>
      </c>
      <c r="D1383" s="819" t="s">
        <v>2980</v>
      </c>
      <c r="E1383" s="819" t="s">
        <v>1397</v>
      </c>
      <c r="F1383" s="819" t="s">
        <v>4561</v>
      </c>
      <c r="G1383" s="956">
        <v>40977</v>
      </c>
    </row>
    <row r="1384" spans="1:7">
      <c r="A1384" s="819">
        <v>1386</v>
      </c>
      <c r="B1384" s="819" t="s">
        <v>153</v>
      </c>
      <c r="C1384" s="954" t="s">
        <v>4562</v>
      </c>
      <c r="D1384" s="819" t="s">
        <v>4563</v>
      </c>
      <c r="E1384" s="819" t="s">
        <v>1397</v>
      </c>
      <c r="F1384" s="819" t="s">
        <v>3702</v>
      </c>
      <c r="G1384" s="956">
        <v>40982</v>
      </c>
    </row>
    <row r="1385" spans="1:7">
      <c r="A1385" s="819">
        <v>1387</v>
      </c>
      <c r="B1385" s="819" t="s">
        <v>4564</v>
      </c>
      <c r="C1385" s="954" t="s">
        <v>4565</v>
      </c>
      <c r="D1385" s="819" t="s">
        <v>1124</v>
      </c>
      <c r="E1385" s="819" t="s">
        <v>1397</v>
      </c>
      <c r="F1385" s="819" t="s">
        <v>1979</v>
      </c>
      <c r="G1385" s="956">
        <v>41009</v>
      </c>
    </row>
    <row r="1386" spans="1:7">
      <c r="A1386" s="819">
        <v>1388</v>
      </c>
      <c r="B1386" s="819" t="s">
        <v>158</v>
      </c>
      <c r="C1386" s="954" t="s">
        <v>4566</v>
      </c>
      <c r="D1386" s="819" t="s">
        <v>4229</v>
      </c>
      <c r="E1386" s="819" t="s">
        <v>2917</v>
      </c>
      <c r="F1386" s="819" t="s">
        <v>2917</v>
      </c>
      <c r="G1386" s="956">
        <v>41110</v>
      </c>
    </row>
    <row r="1387" spans="1:7">
      <c r="A1387" s="819">
        <v>1389</v>
      </c>
      <c r="B1387" s="819" t="s">
        <v>6550</v>
      </c>
      <c r="C1387" s="954" t="s">
        <v>4567</v>
      </c>
      <c r="D1387" s="819" t="s">
        <v>1545</v>
      </c>
      <c r="E1387" s="819" t="s">
        <v>1397</v>
      </c>
      <c r="F1387" s="819" t="s">
        <v>2917</v>
      </c>
      <c r="G1387" s="956">
        <v>41106</v>
      </c>
    </row>
    <row r="1388" spans="1:7">
      <c r="A1388" s="819">
        <v>1390</v>
      </c>
      <c r="B1388" s="819" t="s">
        <v>28</v>
      </c>
      <c r="C1388" s="954" t="s">
        <v>163</v>
      </c>
      <c r="D1388" s="819" t="s">
        <v>1728</v>
      </c>
      <c r="E1388" s="819" t="s">
        <v>2917</v>
      </c>
      <c r="F1388" s="819" t="s">
        <v>2917</v>
      </c>
      <c r="G1388" s="956">
        <v>41101</v>
      </c>
    </row>
    <row r="1389" spans="1:7">
      <c r="A1389" s="819">
        <v>1391</v>
      </c>
      <c r="B1389" s="819" t="s">
        <v>442</v>
      </c>
      <c r="C1389" s="954" t="s">
        <v>4201</v>
      </c>
      <c r="D1389" s="819" t="s">
        <v>4202</v>
      </c>
      <c r="E1389" s="819" t="s">
        <v>2917</v>
      </c>
      <c r="F1389" s="819" t="s">
        <v>4538</v>
      </c>
      <c r="G1389" s="956">
        <v>41102</v>
      </c>
    </row>
    <row r="1390" spans="1:7">
      <c r="A1390" s="819">
        <v>1392</v>
      </c>
      <c r="B1390" s="819" t="s">
        <v>4250</v>
      </c>
      <c r="C1390" s="954" t="s">
        <v>4251</v>
      </c>
      <c r="D1390" s="819" t="s">
        <v>786</v>
      </c>
      <c r="E1390" s="819" t="s">
        <v>2917</v>
      </c>
      <c r="F1390" s="819" t="s">
        <v>4538</v>
      </c>
      <c r="G1390" s="956">
        <v>41102</v>
      </c>
    </row>
    <row r="1391" spans="1:7">
      <c r="A1391" s="819">
        <v>1393</v>
      </c>
      <c r="B1391" s="819" t="s">
        <v>28</v>
      </c>
      <c r="C1391" s="954" t="s">
        <v>801</v>
      </c>
      <c r="D1391" s="819" t="s">
        <v>1090</v>
      </c>
      <c r="E1391" s="819" t="s">
        <v>2917</v>
      </c>
      <c r="F1391" s="819" t="s">
        <v>2917</v>
      </c>
      <c r="G1391" s="956">
        <v>41104</v>
      </c>
    </row>
    <row r="1392" spans="1:7">
      <c r="A1392" s="819">
        <v>1394</v>
      </c>
      <c r="B1392" s="819" t="s">
        <v>28</v>
      </c>
      <c r="C1392" s="954" t="s">
        <v>4569</v>
      </c>
      <c r="D1392" s="819" t="s">
        <v>817</v>
      </c>
      <c r="E1392" s="819" t="s">
        <v>2917</v>
      </c>
      <c r="F1392" s="819" t="s">
        <v>2917</v>
      </c>
      <c r="G1392" s="956">
        <v>41104</v>
      </c>
    </row>
    <row r="1393" spans="1:7">
      <c r="A1393" s="819">
        <v>1395</v>
      </c>
      <c r="B1393" s="819" t="s">
        <v>4570</v>
      </c>
      <c r="C1393" s="954" t="s">
        <v>4571</v>
      </c>
      <c r="D1393" s="819"/>
      <c r="E1393" s="819" t="s">
        <v>2917</v>
      </c>
      <c r="F1393" s="819" t="s">
        <v>4538</v>
      </c>
      <c r="G1393" s="956">
        <v>41101</v>
      </c>
    </row>
    <row r="1394" spans="1:7">
      <c r="A1394" s="819">
        <v>1396</v>
      </c>
      <c r="B1394" s="819" t="s">
        <v>175</v>
      </c>
      <c r="C1394" s="954" t="s">
        <v>4572</v>
      </c>
      <c r="D1394" s="819"/>
      <c r="E1394" s="819" t="s">
        <v>2917</v>
      </c>
      <c r="F1394" s="819" t="s">
        <v>4538</v>
      </c>
      <c r="G1394" s="956">
        <v>41101</v>
      </c>
    </row>
    <row r="1395" spans="1:7">
      <c r="A1395" s="819">
        <v>1397</v>
      </c>
      <c r="B1395" s="819" t="s">
        <v>3372</v>
      </c>
      <c r="C1395" s="954" t="s">
        <v>3373</v>
      </c>
      <c r="D1395" s="819"/>
      <c r="E1395" s="819" t="s">
        <v>2917</v>
      </c>
      <c r="F1395" s="819" t="s">
        <v>2917</v>
      </c>
      <c r="G1395" s="956">
        <v>41106</v>
      </c>
    </row>
    <row r="1396" spans="1:7">
      <c r="A1396" s="819">
        <v>1398</v>
      </c>
      <c r="B1396" s="819" t="s">
        <v>763</v>
      </c>
      <c r="C1396" s="954"/>
      <c r="D1396" s="819"/>
      <c r="E1396" s="819" t="s">
        <v>2917</v>
      </c>
      <c r="F1396" s="819" t="s">
        <v>4538</v>
      </c>
      <c r="G1396" s="956">
        <v>41102</v>
      </c>
    </row>
    <row r="1397" spans="1:7">
      <c r="A1397" s="819">
        <v>1399</v>
      </c>
      <c r="B1397" s="819" t="s">
        <v>137</v>
      </c>
      <c r="C1397" s="954" t="s">
        <v>1669</v>
      </c>
      <c r="D1397" s="819"/>
      <c r="E1397" s="819"/>
      <c r="F1397" s="819" t="s">
        <v>4542</v>
      </c>
      <c r="G1397" s="956">
        <v>41112</v>
      </c>
    </row>
    <row r="1398" spans="1:7">
      <c r="A1398" s="819">
        <v>1400</v>
      </c>
      <c r="B1398" s="819" t="s">
        <v>137</v>
      </c>
      <c r="C1398" s="954" t="s">
        <v>1561</v>
      </c>
      <c r="D1398" s="819" t="s">
        <v>4573</v>
      </c>
      <c r="E1398" s="819" t="s">
        <v>1397</v>
      </c>
      <c r="F1398" s="819" t="s">
        <v>404</v>
      </c>
      <c r="G1398" s="956">
        <v>40897</v>
      </c>
    </row>
    <row r="1399" spans="1:7">
      <c r="A1399" s="819">
        <v>1401</v>
      </c>
      <c r="B1399" s="819" t="s">
        <v>28</v>
      </c>
      <c r="C1399" s="954" t="s">
        <v>4558</v>
      </c>
      <c r="D1399" s="819" t="s">
        <v>1545</v>
      </c>
      <c r="E1399" s="819" t="s">
        <v>1397</v>
      </c>
      <c r="F1399" s="819" t="s">
        <v>1928</v>
      </c>
      <c r="G1399" s="956">
        <v>40935</v>
      </c>
    </row>
    <row r="1400" spans="1:7">
      <c r="A1400" s="819">
        <v>1402</v>
      </c>
      <c r="B1400" s="819" t="s">
        <v>1468</v>
      </c>
      <c r="C1400" s="954" t="s">
        <v>4574</v>
      </c>
      <c r="D1400" s="819" t="s">
        <v>2003</v>
      </c>
      <c r="E1400" s="819" t="s">
        <v>1397</v>
      </c>
      <c r="F1400" s="819" t="s">
        <v>4575</v>
      </c>
      <c r="G1400" s="956">
        <v>40941</v>
      </c>
    </row>
    <row r="1401" spans="1:7">
      <c r="A1401" s="819">
        <v>1403</v>
      </c>
      <c r="B1401" s="819" t="s">
        <v>24</v>
      </c>
      <c r="C1401" s="954" t="s">
        <v>4576</v>
      </c>
      <c r="D1401" s="819" t="s">
        <v>4577</v>
      </c>
      <c r="E1401" s="819" t="s">
        <v>1397</v>
      </c>
      <c r="F1401" s="819" t="s">
        <v>1928</v>
      </c>
      <c r="G1401" s="956">
        <v>40988</v>
      </c>
    </row>
    <row r="1402" spans="1:7">
      <c r="A1402" s="819">
        <v>1404</v>
      </c>
      <c r="B1402" s="819" t="s">
        <v>196</v>
      </c>
      <c r="C1402" s="954" t="s">
        <v>4578</v>
      </c>
      <c r="D1402" s="819" t="s">
        <v>5167</v>
      </c>
      <c r="E1402" s="819" t="s">
        <v>1397</v>
      </c>
      <c r="F1402" s="819" t="s">
        <v>1928</v>
      </c>
      <c r="G1402" s="956">
        <v>40989</v>
      </c>
    </row>
    <row r="1403" spans="1:7">
      <c r="A1403" s="819">
        <v>1405</v>
      </c>
      <c r="B1403" s="819" t="s">
        <v>28</v>
      </c>
      <c r="C1403" s="954" t="s">
        <v>4579</v>
      </c>
      <c r="D1403" s="819" t="s">
        <v>4580</v>
      </c>
      <c r="E1403" s="819" t="s">
        <v>1397</v>
      </c>
      <c r="F1403" s="819" t="s">
        <v>4581</v>
      </c>
      <c r="G1403" s="956">
        <v>40942</v>
      </c>
    </row>
    <row r="1404" spans="1:7">
      <c r="A1404" s="819">
        <v>1406</v>
      </c>
      <c r="B1404" s="819" t="s">
        <v>1468</v>
      </c>
      <c r="C1404" s="954" t="s">
        <v>2082</v>
      </c>
      <c r="D1404" s="819" t="s">
        <v>2003</v>
      </c>
      <c r="E1404" s="819" t="s">
        <v>1397</v>
      </c>
      <c r="F1404" s="819" t="s">
        <v>3761</v>
      </c>
      <c r="G1404" s="956">
        <v>40952</v>
      </c>
    </row>
    <row r="1405" spans="1:7">
      <c r="A1405" s="819">
        <v>1407</v>
      </c>
      <c r="B1405" s="819" t="s">
        <v>249</v>
      </c>
      <c r="C1405" s="954" t="s">
        <v>1359</v>
      </c>
      <c r="D1405" s="819" t="s">
        <v>1360</v>
      </c>
      <c r="E1405" s="819" t="s">
        <v>1397</v>
      </c>
      <c r="F1405" s="819" t="s">
        <v>3692</v>
      </c>
      <c r="G1405" s="956">
        <v>40954</v>
      </c>
    </row>
    <row r="1406" spans="1:7">
      <c r="A1406" s="819">
        <v>1408</v>
      </c>
      <c r="B1406" s="819" t="s">
        <v>13</v>
      </c>
      <c r="C1406" s="954" t="s">
        <v>1865</v>
      </c>
      <c r="D1406" s="819" t="s">
        <v>1866</v>
      </c>
      <c r="E1406" s="819" t="s">
        <v>1397</v>
      </c>
      <c r="F1406" s="819" t="s">
        <v>3214</v>
      </c>
      <c r="G1406" s="956">
        <v>40944</v>
      </c>
    </row>
    <row r="1407" spans="1:7">
      <c r="A1407" s="819">
        <v>1409</v>
      </c>
      <c r="B1407" s="819" t="s">
        <v>158</v>
      </c>
      <c r="C1407" s="954" t="s">
        <v>4582</v>
      </c>
      <c r="D1407" s="819" t="s">
        <v>1545</v>
      </c>
      <c r="E1407" s="819" t="s">
        <v>1397</v>
      </c>
      <c r="F1407" s="819" t="s">
        <v>3761</v>
      </c>
      <c r="G1407" s="956">
        <v>40981</v>
      </c>
    </row>
    <row r="1408" spans="1:7">
      <c r="A1408" s="819">
        <v>1410</v>
      </c>
      <c r="B1408" s="819" t="s">
        <v>158</v>
      </c>
      <c r="C1408" s="954" t="s">
        <v>4582</v>
      </c>
      <c r="D1408" s="819" t="s">
        <v>1545</v>
      </c>
      <c r="E1408" s="819" t="s">
        <v>1397</v>
      </c>
      <c r="F1408" s="819" t="s">
        <v>2932</v>
      </c>
      <c r="G1408" s="956">
        <v>41022</v>
      </c>
    </row>
    <row r="1409" spans="1:7">
      <c r="A1409" s="819">
        <v>1411</v>
      </c>
      <c r="B1409" s="819" t="s">
        <v>218</v>
      </c>
      <c r="C1409" s="954" t="s">
        <v>4583</v>
      </c>
      <c r="D1409" s="819" t="s">
        <v>4584</v>
      </c>
      <c r="E1409" s="819" t="s">
        <v>1397</v>
      </c>
      <c r="F1409" s="819" t="s">
        <v>3702</v>
      </c>
      <c r="G1409" s="956">
        <v>40968</v>
      </c>
    </row>
    <row r="1410" spans="1:7">
      <c r="A1410" s="819">
        <v>1412</v>
      </c>
      <c r="B1410" s="819" t="s">
        <v>6550</v>
      </c>
      <c r="C1410" s="954" t="s">
        <v>2983</v>
      </c>
      <c r="D1410" s="819" t="s">
        <v>2984</v>
      </c>
      <c r="E1410" s="819" t="s">
        <v>2917</v>
      </c>
      <c r="F1410" s="819" t="s">
        <v>4542</v>
      </c>
      <c r="G1410" s="956">
        <v>41112</v>
      </c>
    </row>
    <row r="1411" spans="1:7">
      <c r="A1411" s="819">
        <v>1413</v>
      </c>
      <c r="B1411" s="819" t="s">
        <v>196</v>
      </c>
      <c r="C1411" s="954" t="s">
        <v>4578</v>
      </c>
      <c r="D1411" s="819" t="s">
        <v>5167</v>
      </c>
      <c r="E1411" s="819" t="s">
        <v>2917</v>
      </c>
      <c r="F1411" s="819" t="s">
        <v>4542</v>
      </c>
      <c r="G1411" s="956">
        <v>41112</v>
      </c>
    </row>
    <row r="1412" spans="1:7">
      <c r="A1412" s="819">
        <v>1414</v>
      </c>
      <c r="B1412" s="819" t="s">
        <v>137</v>
      </c>
      <c r="C1412" s="954" t="s">
        <v>4586</v>
      </c>
      <c r="D1412" s="819" t="s">
        <v>4587</v>
      </c>
      <c r="E1412" s="819" t="s">
        <v>1397</v>
      </c>
      <c r="F1412" s="819" t="s">
        <v>4588</v>
      </c>
      <c r="G1412" s="956">
        <v>40963</v>
      </c>
    </row>
    <row r="1413" spans="1:7">
      <c r="A1413" s="819">
        <v>1415</v>
      </c>
      <c r="B1413" s="819" t="s">
        <v>3815</v>
      </c>
      <c r="C1413" s="954" t="s">
        <v>4162</v>
      </c>
      <c r="D1413" s="819" t="s">
        <v>3778</v>
      </c>
      <c r="E1413" s="819" t="s">
        <v>1397</v>
      </c>
      <c r="F1413" s="819" t="s">
        <v>4589</v>
      </c>
      <c r="G1413" s="956">
        <v>40951</v>
      </c>
    </row>
    <row r="1414" spans="1:7">
      <c r="A1414" s="819">
        <v>1416</v>
      </c>
      <c r="B1414" s="819" t="s">
        <v>28</v>
      </c>
      <c r="C1414" s="954" t="s">
        <v>4590</v>
      </c>
      <c r="D1414" s="819" t="s">
        <v>1899</v>
      </c>
      <c r="E1414" s="819" t="s">
        <v>6581</v>
      </c>
      <c r="F1414" s="819" t="s">
        <v>4591</v>
      </c>
      <c r="G1414" s="956">
        <v>41153</v>
      </c>
    </row>
    <row r="1415" spans="1:7">
      <c r="A1415" s="819">
        <v>1417</v>
      </c>
      <c r="B1415" s="819" t="s">
        <v>763</v>
      </c>
      <c r="C1415" s="954" t="s">
        <v>6618</v>
      </c>
      <c r="D1415" s="819"/>
      <c r="E1415" s="819" t="s">
        <v>6619</v>
      </c>
      <c r="F1415" s="819" t="s">
        <v>4592</v>
      </c>
      <c r="G1415" s="956">
        <v>41170</v>
      </c>
    </row>
    <row r="1416" spans="1:7">
      <c r="A1416" s="819">
        <v>1418</v>
      </c>
      <c r="B1416" s="819" t="s">
        <v>763</v>
      </c>
      <c r="C1416" s="954"/>
      <c r="D1416" s="819"/>
      <c r="E1416" s="819"/>
      <c r="F1416" s="819" t="s">
        <v>4592</v>
      </c>
      <c r="G1416" s="956">
        <v>41170</v>
      </c>
    </row>
    <row r="1417" spans="1:7">
      <c r="A1417" s="819">
        <v>1419</v>
      </c>
      <c r="B1417" s="819" t="s">
        <v>218</v>
      </c>
      <c r="C1417" s="954" t="s">
        <v>4593</v>
      </c>
      <c r="D1417" s="819" t="s">
        <v>6582</v>
      </c>
      <c r="E1417" s="819" t="s">
        <v>1397</v>
      </c>
      <c r="F1417" s="819" t="s">
        <v>4533</v>
      </c>
      <c r="G1417" s="956">
        <v>41143</v>
      </c>
    </row>
    <row r="1418" spans="1:7">
      <c r="A1418" s="819">
        <v>1420</v>
      </c>
      <c r="B1418" s="819" t="s">
        <v>4263</v>
      </c>
      <c r="C1418" s="866" t="s">
        <v>6580</v>
      </c>
      <c r="D1418" s="844" t="s">
        <v>1124</v>
      </c>
      <c r="E1418" s="844" t="s">
        <v>1371</v>
      </c>
      <c r="F1418" s="819" t="s">
        <v>4533</v>
      </c>
      <c r="G1418" s="956">
        <v>41145</v>
      </c>
    </row>
    <row r="1419" spans="1:7">
      <c r="A1419" s="819">
        <v>1421</v>
      </c>
      <c r="B1419" s="819" t="s">
        <v>106</v>
      </c>
      <c r="C1419" s="954" t="s">
        <v>3722</v>
      </c>
      <c r="D1419" s="819" t="s">
        <v>3723</v>
      </c>
      <c r="E1419" s="819" t="s">
        <v>1371</v>
      </c>
      <c r="F1419" s="819" t="s">
        <v>2479</v>
      </c>
      <c r="G1419" s="956">
        <v>40974</v>
      </c>
    </row>
    <row r="1420" spans="1:7">
      <c r="A1420" s="819">
        <v>1422</v>
      </c>
      <c r="B1420" s="819" t="s">
        <v>106</v>
      </c>
      <c r="C1420" s="954" t="s">
        <v>2477</v>
      </c>
      <c r="D1420" s="819" t="s">
        <v>5028</v>
      </c>
      <c r="E1420" s="819" t="s">
        <v>1371</v>
      </c>
      <c r="F1420" s="819" t="s">
        <v>1371</v>
      </c>
      <c r="G1420" s="956">
        <v>40985</v>
      </c>
    </row>
    <row r="1421" spans="1:7">
      <c r="A1421" s="819">
        <v>1423</v>
      </c>
      <c r="B1421" s="819" t="s">
        <v>106</v>
      </c>
      <c r="C1421" s="954" t="s">
        <v>3715</v>
      </c>
      <c r="D1421" s="819" t="s">
        <v>2560</v>
      </c>
      <c r="E1421" s="819" t="s">
        <v>1371</v>
      </c>
      <c r="F1421" s="819" t="s">
        <v>3207</v>
      </c>
      <c r="G1421" s="956">
        <v>40931</v>
      </c>
    </row>
    <row r="1422" spans="1:7">
      <c r="A1422" s="819">
        <v>1424</v>
      </c>
      <c r="B1422" s="819" t="s">
        <v>106</v>
      </c>
      <c r="C1422" s="954" t="s">
        <v>4596</v>
      </c>
      <c r="D1422" s="819" t="s">
        <v>4597</v>
      </c>
      <c r="E1422" s="819" t="s">
        <v>1371</v>
      </c>
      <c r="F1422" s="819" t="s">
        <v>1371</v>
      </c>
      <c r="G1422" s="956">
        <v>40967</v>
      </c>
    </row>
    <row r="1423" spans="1:7">
      <c r="A1423" s="819">
        <v>1425</v>
      </c>
      <c r="B1423" s="819" t="s">
        <v>106</v>
      </c>
      <c r="C1423" s="954" t="s">
        <v>2473</v>
      </c>
      <c r="D1423" s="819" t="s">
        <v>4598</v>
      </c>
      <c r="E1423" s="819" t="s">
        <v>1371</v>
      </c>
      <c r="F1423" s="819" t="s">
        <v>4599</v>
      </c>
      <c r="G1423" s="956">
        <v>40931</v>
      </c>
    </row>
    <row r="1424" spans="1:7">
      <c r="A1424" s="819">
        <v>1426</v>
      </c>
      <c r="B1424" s="819" t="s">
        <v>106</v>
      </c>
      <c r="C1424" s="954" t="s">
        <v>2728</v>
      </c>
      <c r="D1424" s="819" t="s">
        <v>4600</v>
      </c>
      <c r="E1424" s="819" t="s">
        <v>1371</v>
      </c>
      <c r="F1424" s="819" t="s">
        <v>2479</v>
      </c>
      <c r="G1424" s="956">
        <v>40936</v>
      </c>
    </row>
    <row r="1425" spans="1:7">
      <c r="A1425" s="819">
        <v>1427</v>
      </c>
      <c r="B1425" s="819" t="s">
        <v>106</v>
      </c>
      <c r="C1425" s="954" t="s">
        <v>2220</v>
      </c>
      <c r="D1425" s="819" t="s">
        <v>4601</v>
      </c>
      <c r="E1425" s="819" t="s">
        <v>1371</v>
      </c>
      <c r="F1425" s="819" t="s">
        <v>3214</v>
      </c>
      <c r="G1425" s="956">
        <v>41113</v>
      </c>
    </row>
    <row r="1426" spans="1:7">
      <c r="A1426" s="819">
        <v>1428</v>
      </c>
      <c r="B1426" s="819" t="s">
        <v>106</v>
      </c>
      <c r="C1426" s="954" t="s">
        <v>4602</v>
      </c>
      <c r="D1426" s="819" t="s">
        <v>4603</v>
      </c>
      <c r="E1426" s="819" t="s">
        <v>1371</v>
      </c>
      <c r="F1426" s="819" t="s">
        <v>3214</v>
      </c>
      <c r="G1426" s="956">
        <v>41024</v>
      </c>
    </row>
    <row r="1427" spans="1:7">
      <c r="A1427" s="819">
        <v>1429</v>
      </c>
      <c r="B1427" s="819" t="s">
        <v>106</v>
      </c>
      <c r="C1427" s="954" t="s">
        <v>4604</v>
      </c>
      <c r="D1427" s="819" t="s">
        <v>4605</v>
      </c>
      <c r="E1427" s="819" t="s">
        <v>1371</v>
      </c>
      <c r="F1427" s="819" t="s">
        <v>1371</v>
      </c>
      <c r="G1427" s="956">
        <v>41022</v>
      </c>
    </row>
    <row r="1428" spans="1:7">
      <c r="A1428" s="819">
        <v>1430</v>
      </c>
      <c r="B1428" s="819" t="s">
        <v>106</v>
      </c>
      <c r="C1428" s="954" t="s">
        <v>4606</v>
      </c>
      <c r="D1428" s="819" t="s">
        <v>4607</v>
      </c>
      <c r="E1428" s="819" t="s">
        <v>1371</v>
      </c>
      <c r="F1428" s="819" t="s">
        <v>2479</v>
      </c>
      <c r="G1428" s="956">
        <v>40936</v>
      </c>
    </row>
    <row r="1429" spans="1:7">
      <c r="A1429" s="819">
        <v>1431</v>
      </c>
      <c r="B1429" s="819" t="s">
        <v>106</v>
      </c>
      <c r="C1429" s="954" t="s">
        <v>4608</v>
      </c>
      <c r="D1429" s="819" t="s">
        <v>4609</v>
      </c>
      <c r="E1429" s="819" t="s">
        <v>1371</v>
      </c>
      <c r="F1429" s="819" t="s">
        <v>3771</v>
      </c>
      <c r="G1429" s="956">
        <v>41129</v>
      </c>
    </row>
    <row r="1430" spans="1:7">
      <c r="A1430" s="819">
        <v>1432</v>
      </c>
      <c r="B1430" s="819" t="s">
        <v>106</v>
      </c>
      <c r="C1430" s="954" t="s">
        <v>4610</v>
      </c>
      <c r="D1430" s="819" t="s">
        <v>4611</v>
      </c>
      <c r="E1430" s="819" t="s">
        <v>1371</v>
      </c>
      <c r="F1430" s="819" t="s">
        <v>3207</v>
      </c>
      <c r="G1430" s="956">
        <v>40952</v>
      </c>
    </row>
    <row r="1431" spans="1:7">
      <c r="A1431" s="819">
        <v>1433</v>
      </c>
      <c r="B1431" s="819" t="s">
        <v>106</v>
      </c>
      <c r="C1431" s="954" t="s">
        <v>4596</v>
      </c>
      <c r="D1431" s="819" t="s">
        <v>4597</v>
      </c>
      <c r="E1431" s="819" t="s">
        <v>1371</v>
      </c>
      <c r="F1431" s="819" t="s">
        <v>3207</v>
      </c>
      <c r="G1431" s="956">
        <v>40952</v>
      </c>
    </row>
    <row r="1432" spans="1:7">
      <c r="A1432" s="819">
        <v>1434</v>
      </c>
      <c r="B1432" s="819" t="s">
        <v>106</v>
      </c>
      <c r="C1432" s="954" t="s">
        <v>4612</v>
      </c>
      <c r="D1432" s="819" t="s">
        <v>4613</v>
      </c>
      <c r="E1432" s="819" t="s">
        <v>1371</v>
      </c>
      <c r="F1432" s="819" t="s">
        <v>3214</v>
      </c>
      <c r="G1432" s="956">
        <v>41127</v>
      </c>
    </row>
    <row r="1433" spans="1:7">
      <c r="A1433" s="819">
        <v>1435</v>
      </c>
      <c r="B1433" s="819" t="s">
        <v>106</v>
      </c>
      <c r="C1433" s="954" t="s">
        <v>4602</v>
      </c>
      <c r="D1433" s="819" t="s">
        <v>4603</v>
      </c>
      <c r="E1433" s="819" t="s">
        <v>1371</v>
      </c>
      <c r="F1433" s="819" t="s">
        <v>3207</v>
      </c>
      <c r="G1433" s="956">
        <v>40952</v>
      </c>
    </row>
    <row r="1434" spans="1:7">
      <c r="A1434" s="819">
        <v>1436</v>
      </c>
      <c r="B1434" s="819" t="s">
        <v>401</v>
      </c>
      <c r="C1434" s="954" t="s">
        <v>4270</v>
      </c>
      <c r="D1434" s="819" t="s">
        <v>5029</v>
      </c>
      <c r="E1434" s="819" t="s">
        <v>1371</v>
      </c>
      <c r="F1434" s="819" t="s">
        <v>1371</v>
      </c>
      <c r="G1434" s="956">
        <v>41094</v>
      </c>
    </row>
    <row r="1435" spans="1:7">
      <c r="A1435" s="819">
        <v>1437</v>
      </c>
      <c r="B1435" s="819" t="s">
        <v>2522</v>
      </c>
      <c r="C1435" s="954" t="s">
        <v>4264</v>
      </c>
      <c r="D1435" s="819" t="s">
        <v>1383</v>
      </c>
      <c r="E1435" s="819" t="s">
        <v>1371</v>
      </c>
      <c r="F1435" s="819" t="s">
        <v>3214</v>
      </c>
      <c r="G1435" s="956">
        <v>41024</v>
      </c>
    </row>
    <row r="1436" spans="1:7">
      <c r="A1436" s="819">
        <v>1438</v>
      </c>
      <c r="B1436" s="819" t="s">
        <v>1743</v>
      </c>
      <c r="C1436" s="954" t="s">
        <v>4615</v>
      </c>
      <c r="D1436" s="819" t="s">
        <v>4616</v>
      </c>
      <c r="E1436" s="819" t="s">
        <v>1371</v>
      </c>
      <c r="F1436" s="819" t="s">
        <v>1371</v>
      </c>
      <c r="G1436" s="956">
        <v>40896</v>
      </c>
    </row>
    <row r="1437" spans="1:7">
      <c r="A1437" s="819">
        <v>1439</v>
      </c>
      <c r="B1437" s="819" t="s">
        <v>1743</v>
      </c>
      <c r="C1437" s="954" t="s">
        <v>4615</v>
      </c>
      <c r="D1437" s="819" t="s">
        <v>4616</v>
      </c>
      <c r="E1437" s="819" t="s">
        <v>1371</v>
      </c>
      <c r="F1437" s="819" t="s">
        <v>2479</v>
      </c>
      <c r="G1437" s="956">
        <v>41244</v>
      </c>
    </row>
    <row r="1438" spans="1:7">
      <c r="A1438" s="819">
        <v>1440</v>
      </c>
      <c r="B1438" s="819" t="s">
        <v>1743</v>
      </c>
      <c r="C1438" s="954" t="s">
        <v>4615</v>
      </c>
      <c r="D1438" s="819" t="s">
        <v>4616</v>
      </c>
      <c r="E1438" s="819" t="s">
        <v>1371</v>
      </c>
      <c r="F1438" s="819" t="s">
        <v>1371</v>
      </c>
      <c r="G1438" s="958">
        <v>40787</v>
      </c>
    </row>
    <row r="1439" spans="1:7">
      <c r="A1439" s="819">
        <v>1441</v>
      </c>
      <c r="B1439" s="819" t="s">
        <v>1743</v>
      </c>
      <c r="C1439" s="954" t="s">
        <v>4617</v>
      </c>
      <c r="D1439" s="819" t="s">
        <v>4618</v>
      </c>
      <c r="E1439" s="819" t="s">
        <v>1371</v>
      </c>
      <c r="F1439" s="819" t="s">
        <v>2479</v>
      </c>
      <c r="G1439" s="956">
        <v>40980</v>
      </c>
    </row>
    <row r="1440" spans="1:7">
      <c r="A1440" s="819">
        <v>1442</v>
      </c>
      <c r="B1440" s="819" t="s">
        <v>1743</v>
      </c>
      <c r="C1440" s="954" t="s">
        <v>4615</v>
      </c>
      <c r="D1440" s="819" t="s">
        <v>4616</v>
      </c>
      <c r="E1440" s="819" t="s">
        <v>2932</v>
      </c>
      <c r="F1440" s="819" t="s">
        <v>2479</v>
      </c>
      <c r="G1440" s="956">
        <v>40977</v>
      </c>
    </row>
    <row r="1441" spans="1:7">
      <c r="A1441" s="819">
        <v>1443</v>
      </c>
      <c r="B1441" s="819" t="s">
        <v>106</v>
      </c>
      <c r="C1441" s="954" t="s">
        <v>4619</v>
      </c>
      <c r="D1441" s="819" t="s">
        <v>4620</v>
      </c>
      <c r="E1441" s="819" t="s">
        <v>2932</v>
      </c>
      <c r="F1441" s="819" t="s">
        <v>3214</v>
      </c>
      <c r="G1441" s="956">
        <v>40976</v>
      </c>
    </row>
    <row r="1442" spans="1:7">
      <c r="A1442" s="819">
        <v>1444</v>
      </c>
      <c r="B1442" s="819" t="s">
        <v>101</v>
      </c>
      <c r="C1442" s="954" t="s">
        <v>4621</v>
      </c>
      <c r="D1442" s="819" t="s">
        <v>4622</v>
      </c>
      <c r="E1442" s="819" t="s">
        <v>2932</v>
      </c>
      <c r="F1442" s="819" t="s">
        <v>1371</v>
      </c>
      <c r="G1442" s="956">
        <v>41009</v>
      </c>
    </row>
    <row r="1443" spans="1:7">
      <c r="A1443" s="819">
        <v>1445</v>
      </c>
      <c r="B1443" s="819" t="s">
        <v>8</v>
      </c>
      <c r="C1443" s="954" t="s">
        <v>4623</v>
      </c>
      <c r="D1443" s="819" t="s">
        <v>4624</v>
      </c>
      <c r="E1443" s="819" t="s">
        <v>1371</v>
      </c>
      <c r="F1443" s="819" t="s">
        <v>3214</v>
      </c>
      <c r="G1443" s="956">
        <v>41009</v>
      </c>
    </row>
    <row r="1444" spans="1:7">
      <c r="A1444" s="819">
        <v>1446</v>
      </c>
      <c r="B1444" s="819" t="s">
        <v>106</v>
      </c>
      <c r="C1444" s="954" t="s">
        <v>3716</v>
      </c>
      <c r="D1444" s="819" t="s">
        <v>3717</v>
      </c>
      <c r="E1444" s="819" t="s">
        <v>1371</v>
      </c>
      <c r="F1444" s="819" t="s">
        <v>2479</v>
      </c>
      <c r="G1444" s="956">
        <v>40936</v>
      </c>
    </row>
    <row r="1445" spans="1:7">
      <c r="A1445" s="819">
        <v>1447</v>
      </c>
      <c r="B1445" s="819" t="s">
        <v>106</v>
      </c>
      <c r="C1445" s="954" t="s">
        <v>4596</v>
      </c>
      <c r="D1445" s="819" t="s">
        <v>4597</v>
      </c>
      <c r="E1445" s="819" t="s">
        <v>1371</v>
      </c>
      <c r="F1445" s="819" t="s">
        <v>2479</v>
      </c>
      <c r="G1445" s="956">
        <v>40936</v>
      </c>
    </row>
    <row r="1446" spans="1:7">
      <c r="A1446" s="819">
        <v>1448</v>
      </c>
      <c r="B1446" s="819" t="s">
        <v>106</v>
      </c>
      <c r="C1446" s="954" t="s">
        <v>1814</v>
      </c>
      <c r="D1446" s="819" t="s">
        <v>4625</v>
      </c>
      <c r="E1446" s="819" t="s">
        <v>1371</v>
      </c>
      <c r="F1446" s="819" t="s">
        <v>1371</v>
      </c>
      <c r="G1446" s="958">
        <v>40787</v>
      </c>
    </row>
    <row r="1447" spans="1:7">
      <c r="A1447" s="819">
        <v>1449</v>
      </c>
      <c r="B1447" s="819" t="s">
        <v>106</v>
      </c>
      <c r="C1447" s="954" t="s">
        <v>3033</v>
      </c>
      <c r="D1447" s="819" t="s">
        <v>4626</v>
      </c>
      <c r="E1447" s="819" t="s">
        <v>1371</v>
      </c>
      <c r="F1447" s="819" t="s">
        <v>2479</v>
      </c>
      <c r="G1447" s="956">
        <v>40980</v>
      </c>
    </row>
    <row r="1448" spans="1:7">
      <c r="A1448" s="819">
        <v>1450</v>
      </c>
      <c r="B1448" s="819" t="s">
        <v>106</v>
      </c>
      <c r="C1448" s="954" t="s">
        <v>3033</v>
      </c>
      <c r="D1448" s="819" t="s">
        <v>4626</v>
      </c>
      <c r="E1448" s="819" t="s">
        <v>1371</v>
      </c>
      <c r="F1448" s="819" t="s">
        <v>1371</v>
      </c>
      <c r="G1448" s="956">
        <v>40981</v>
      </c>
    </row>
    <row r="1449" spans="1:7">
      <c r="A1449" s="819">
        <v>1451</v>
      </c>
      <c r="B1449" s="819" t="s">
        <v>171</v>
      </c>
      <c r="C1449" s="954" t="s">
        <v>4627</v>
      </c>
      <c r="D1449" s="819" t="s">
        <v>1430</v>
      </c>
      <c r="E1449" s="819" t="s">
        <v>1397</v>
      </c>
      <c r="F1449" s="819" t="s">
        <v>4628</v>
      </c>
      <c r="G1449" s="956">
        <v>41169</v>
      </c>
    </row>
    <row r="1450" spans="1:7">
      <c r="A1450" s="819">
        <v>1452</v>
      </c>
      <c r="B1450" s="819" t="s">
        <v>20</v>
      </c>
      <c r="C1450" s="954" t="s">
        <v>1425</v>
      </c>
      <c r="D1450" s="819" t="s">
        <v>1717</v>
      </c>
      <c r="E1450" s="819" t="s">
        <v>1397</v>
      </c>
      <c r="F1450" s="819" t="s">
        <v>5530</v>
      </c>
      <c r="G1450" s="956">
        <v>41184</v>
      </c>
    </row>
    <row r="1451" spans="1:7">
      <c r="A1451" s="819">
        <v>1453</v>
      </c>
      <c r="B1451" s="819" t="s">
        <v>6</v>
      </c>
      <c r="C1451" s="954" t="s">
        <v>4629</v>
      </c>
      <c r="D1451" s="819" t="s">
        <v>4630</v>
      </c>
      <c r="E1451" s="819" t="s">
        <v>1928</v>
      </c>
      <c r="F1451" s="819" t="s">
        <v>1928</v>
      </c>
      <c r="G1451" s="956">
        <v>41162</v>
      </c>
    </row>
    <row r="1452" spans="1:7">
      <c r="A1452" s="819">
        <v>1454</v>
      </c>
      <c r="B1452" s="819" t="s">
        <v>20</v>
      </c>
      <c r="C1452" s="954" t="s">
        <v>1547</v>
      </c>
      <c r="D1452" s="819" t="s">
        <v>1548</v>
      </c>
      <c r="E1452" s="819" t="s">
        <v>3061</v>
      </c>
      <c r="F1452" s="819" t="s">
        <v>3704</v>
      </c>
      <c r="G1452" s="956">
        <v>40956</v>
      </c>
    </row>
    <row r="1453" spans="1:7">
      <c r="A1453" s="819">
        <v>1455</v>
      </c>
      <c r="B1453" s="819" t="s">
        <v>143</v>
      </c>
      <c r="C1453" s="954" t="s">
        <v>4631</v>
      </c>
      <c r="D1453" s="819" t="s">
        <v>2974</v>
      </c>
      <c r="E1453" s="819" t="s">
        <v>3061</v>
      </c>
      <c r="F1453" s="819" t="s">
        <v>4633</v>
      </c>
      <c r="G1453" s="956">
        <v>41155</v>
      </c>
    </row>
    <row r="1454" spans="1:7">
      <c r="A1454" s="819">
        <v>1456</v>
      </c>
      <c r="B1454" s="819" t="s">
        <v>143</v>
      </c>
      <c r="C1454" s="954" t="s">
        <v>4634</v>
      </c>
      <c r="D1454" s="819" t="s">
        <v>1091</v>
      </c>
      <c r="E1454" s="819" t="s">
        <v>3061</v>
      </c>
      <c r="F1454" s="819" t="s">
        <v>1928</v>
      </c>
      <c r="G1454" s="956">
        <v>41150</v>
      </c>
    </row>
    <row r="1455" spans="1:7">
      <c r="A1455" s="819">
        <v>1457</v>
      </c>
      <c r="B1455" s="819" t="s">
        <v>143</v>
      </c>
      <c r="C1455" s="954" t="s">
        <v>4635</v>
      </c>
      <c r="D1455" s="819" t="s">
        <v>4636</v>
      </c>
      <c r="E1455" s="819" t="s">
        <v>1928</v>
      </c>
      <c r="F1455" s="819" t="s">
        <v>1928</v>
      </c>
      <c r="G1455" s="956">
        <v>41159</v>
      </c>
    </row>
    <row r="1456" spans="1:7">
      <c r="A1456" s="819">
        <v>1458</v>
      </c>
      <c r="B1456" s="819" t="s">
        <v>143</v>
      </c>
      <c r="C1456" s="954" t="s">
        <v>4637</v>
      </c>
      <c r="D1456" s="819" t="s">
        <v>4638</v>
      </c>
      <c r="E1456" s="819" t="s">
        <v>1928</v>
      </c>
      <c r="F1456" s="819" t="s">
        <v>1928</v>
      </c>
      <c r="G1456" s="956">
        <v>41159</v>
      </c>
    </row>
    <row r="1457" spans="1:7">
      <c r="A1457" s="819">
        <v>1459</v>
      </c>
      <c r="B1457" s="819" t="s">
        <v>262</v>
      </c>
      <c r="C1457" s="954" t="s">
        <v>1720</v>
      </c>
      <c r="D1457" s="819" t="s">
        <v>4639</v>
      </c>
      <c r="E1457" s="819" t="s">
        <v>1928</v>
      </c>
      <c r="F1457" s="819" t="s">
        <v>4633</v>
      </c>
      <c r="G1457" s="956">
        <v>41155</v>
      </c>
    </row>
    <row r="1458" spans="1:7">
      <c r="A1458" s="819">
        <v>1460</v>
      </c>
      <c r="B1458" s="819" t="s">
        <v>4640</v>
      </c>
      <c r="C1458" s="954" t="s">
        <v>4641</v>
      </c>
      <c r="D1458" s="819" t="s">
        <v>4642</v>
      </c>
      <c r="E1458" s="819" t="s">
        <v>1928</v>
      </c>
      <c r="F1458" s="819" t="s">
        <v>4643</v>
      </c>
      <c r="G1458" s="956">
        <v>41103</v>
      </c>
    </row>
    <row r="1459" spans="1:7">
      <c r="A1459" s="819">
        <v>1461</v>
      </c>
      <c r="B1459" s="819" t="s">
        <v>4644</v>
      </c>
      <c r="C1459" s="954" t="s">
        <v>4645</v>
      </c>
      <c r="D1459" s="819" t="s">
        <v>4646</v>
      </c>
      <c r="E1459" s="819" t="s">
        <v>3056</v>
      </c>
      <c r="F1459" s="819" t="s">
        <v>3061</v>
      </c>
      <c r="G1459" s="956">
        <v>41106</v>
      </c>
    </row>
    <row r="1460" spans="1:7">
      <c r="A1460" s="819">
        <v>1462</v>
      </c>
      <c r="B1460" s="819" t="s">
        <v>4647</v>
      </c>
      <c r="C1460" s="954" t="s">
        <v>2009</v>
      </c>
      <c r="D1460" s="819" t="s">
        <v>4648</v>
      </c>
      <c r="E1460" s="819" t="s">
        <v>1979</v>
      </c>
      <c r="F1460" s="844" t="s">
        <v>4649</v>
      </c>
      <c r="G1460" s="956">
        <v>40923</v>
      </c>
    </row>
    <row r="1461" spans="1:7">
      <c r="A1461" s="819">
        <v>1463</v>
      </c>
      <c r="B1461" s="819" t="s">
        <v>249</v>
      </c>
      <c r="C1461" s="954" t="s">
        <v>4650</v>
      </c>
      <c r="D1461" s="819" t="s">
        <v>1124</v>
      </c>
      <c r="E1461" s="844" t="s">
        <v>1397</v>
      </c>
      <c r="F1461" s="844" t="s">
        <v>404</v>
      </c>
      <c r="G1461" s="956">
        <v>40924</v>
      </c>
    </row>
    <row r="1462" spans="1:7">
      <c r="A1462" s="819">
        <v>1464</v>
      </c>
      <c r="B1462" s="819" t="s">
        <v>6</v>
      </c>
      <c r="C1462" s="954" t="s">
        <v>4629</v>
      </c>
      <c r="D1462" s="819" t="s">
        <v>4630</v>
      </c>
      <c r="E1462" s="844" t="s">
        <v>1928</v>
      </c>
      <c r="F1462" s="844" t="s">
        <v>1928</v>
      </c>
      <c r="G1462" s="956">
        <v>40887</v>
      </c>
    </row>
    <row r="1463" spans="1:7">
      <c r="A1463" s="819">
        <v>1465</v>
      </c>
      <c r="B1463" s="819" t="s">
        <v>249</v>
      </c>
      <c r="C1463" s="954" t="s">
        <v>4651</v>
      </c>
      <c r="D1463" s="819" t="s">
        <v>4652</v>
      </c>
      <c r="E1463" s="844" t="s">
        <v>1397</v>
      </c>
      <c r="F1463" s="819" t="s">
        <v>3704</v>
      </c>
      <c r="G1463" s="956">
        <v>40969</v>
      </c>
    </row>
    <row r="1464" spans="1:7">
      <c r="A1464" s="819">
        <v>1466</v>
      </c>
      <c r="B1464" s="819" t="s">
        <v>158</v>
      </c>
      <c r="C1464" s="954" t="s">
        <v>4653</v>
      </c>
      <c r="D1464" s="819" t="s">
        <v>1124</v>
      </c>
      <c r="E1464" s="844" t="s">
        <v>1397</v>
      </c>
      <c r="F1464" s="844" t="s">
        <v>4654</v>
      </c>
      <c r="G1464" s="956">
        <v>41244</v>
      </c>
    </row>
    <row r="1465" spans="1:7">
      <c r="A1465" s="819">
        <v>1467</v>
      </c>
      <c r="B1465" s="819" t="s">
        <v>1753</v>
      </c>
      <c r="C1465" s="954" t="s">
        <v>4655</v>
      </c>
      <c r="D1465" s="819" t="s">
        <v>1124</v>
      </c>
      <c r="E1465" s="844" t="s">
        <v>1397</v>
      </c>
      <c r="F1465" s="819" t="s">
        <v>4643</v>
      </c>
      <c r="G1465" s="956">
        <v>41103</v>
      </c>
    </row>
    <row r="1466" spans="1:7">
      <c r="A1466" s="819">
        <v>1468</v>
      </c>
      <c r="B1466" s="819" t="s">
        <v>196</v>
      </c>
      <c r="C1466" s="954" t="s">
        <v>4656</v>
      </c>
      <c r="D1466" s="819" t="s">
        <v>5030</v>
      </c>
      <c r="E1466" s="844" t="s">
        <v>1397</v>
      </c>
      <c r="F1466" s="844" t="s">
        <v>4658</v>
      </c>
      <c r="G1466" s="956">
        <v>40920</v>
      </c>
    </row>
    <row r="1467" spans="1:7">
      <c r="A1467" s="819">
        <v>1469</v>
      </c>
      <c r="B1467" s="819" t="s">
        <v>218</v>
      </c>
      <c r="C1467" s="954" t="s">
        <v>4659</v>
      </c>
      <c r="D1467" s="819" t="s">
        <v>4660</v>
      </c>
      <c r="E1467" s="844" t="s">
        <v>1397</v>
      </c>
      <c r="F1467" s="844" t="s">
        <v>2592</v>
      </c>
      <c r="G1467" s="956">
        <v>40794</v>
      </c>
    </row>
    <row r="1468" spans="1:7">
      <c r="A1468" s="819">
        <v>1470</v>
      </c>
      <c r="B1468" s="819" t="s">
        <v>28</v>
      </c>
      <c r="C1468" s="954" t="s">
        <v>4661</v>
      </c>
      <c r="D1468" s="819" t="s">
        <v>1304</v>
      </c>
      <c r="E1468" s="844" t="s">
        <v>1397</v>
      </c>
      <c r="F1468" s="844" t="s">
        <v>1394</v>
      </c>
      <c r="G1468" s="958">
        <v>40756</v>
      </c>
    </row>
    <row r="1469" spans="1:7">
      <c r="A1469" s="819">
        <v>1471</v>
      </c>
      <c r="B1469" s="819" t="s">
        <v>199</v>
      </c>
      <c r="C1469" s="954" t="s">
        <v>4662</v>
      </c>
      <c r="D1469" s="819" t="s">
        <v>1124</v>
      </c>
      <c r="E1469" s="844" t="s">
        <v>1397</v>
      </c>
      <c r="F1469" s="819" t="s">
        <v>3704</v>
      </c>
      <c r="G1469" s="956">
        <v>40955</v>
      </c>
    </row>
    <row r="1470" spans="1:7">
      <c r="A1470" s="819">
        <v>1472</v>
      </c>
      <c r="B1470" s="819" t="s">
        <v>137</v>
      </c>
      <c r="C1470" s="954" t="s">
        <v>4663</v>
      </c>
      <c r="D1470" s="819" t="s">
        <v>4664</v>
      </c>
      <c r="E1470" s="844" t="s">
        <v>1397</v>
      </c>
      <c r="F1470" s="844" t="s">
        <v>1924</v>
      </c>
      <c r="G1470" s="956">
        <v>41132</v>
      </c>
    </row>
    <row r="1471" spans="1:7">
      <c r="A1471" s="819">
        <v>1473</v>
      </c>
      <c r="B1471" s="819" t="s">
        <v>763</v>
      </c>
      <c r="C1471" s="954"/>
      <c r="D1471" s="819"/>
      <c r="E1471" s="819"/>
      <c r="F1471" s="844" t="s">
        <v>1924</v>
      </c>
      <c r="G1471" s="956">
        <v>41106</v>
      </c>
    </row>
    <row r="1472" spans="1:7">
      <c r="A1472" s="819">
        <v>1474</v>
      </c>
      <c r="B1472" s="819" t="s">
        <v>30</v>
      </c>
      <c r="C1472" s="954" t="s">
        <v>2093</v>
      </c>
      <c r="D1472" s="819" t="s">
        <v>4208</v>
      </c>
      <c r="E1472" s="819" t="s">
        <v>1979</v>
      </c>
      <c r="F1472" s="844" t="s">
        <v>1924</v>
      </c>
      <c r="G1472" s="956">
        <v>41104</v>
      </c>
    </row>
    <row r="1473" spans="1:7">
      <c r="A1473" s="819">
        <v>1475</v>
      </c>
      <c r="B1473" s="819" t="s">
        <v>20</v>
      </c>
      <c r="C1473" s="954" t="s">
        <v>2766</v>
      </c>
      <c r="D1473" s="819" t="s">
        <v>2767</v>
      </c>
      <c r="E1473" s="819" t="s">
        <v>2917</v>
      </c>
      <c r="F1473" s="844" t="s">
        <v>1924</v>
      </c>
      <c r="G1473" s="956">
        <v>41100</v>
      </c>
    </row>
    <row r="1474" spans="1:7">
      <c r="A1474" s="819">
        <v>1476</v>
      </c>
      <c r="B1474" s="819" t="s">
        <v>763</v>
      </c>
      <c r="C1474" s="954"/>
      <c r="D1474" s="819"/>
      <c r="E1474" s="819"/>
      <c r="F1474" s="844" t="s">
        <v>1924</v>
      </c>
      <c r="G1474" s="956">
        <v>41100</v>
      </c>
    </row>
    <row r="1475" spans="1:7">
      <c r="A1475" s="819">
        <v>1477</v>
      </c>
      <c r="B1475" s="819" t="s">
        <v>175</v>
      </c>
      <c r="C1475" s="954" t="s">
        <v>1115</v>
      </c>
      <c r="D1475" s="819" t="s">
        <v>5222</v>
      </c>
      <c r="E1475" s="819" t="s">
        <v>3056</v>
      </c>
      <c r="F1475" s="844" t="s">
        <v>5530</v>
      </c>
      <c r="G1475" s="956">
        <v>41176</v>
      </c>
    </row>
    <row r="1476" spans="1:7">
      <c r="A1476" s="819">
        <v>1478</v>
      </c>
      <c r="B1476" s="819" t="s">
        <v>226</v>
      </c>
      <c r="C1476" s="954" t="s">
        <v>4703</v>
      </c>
      <c r="D1476" s="819" t="s">
        <v>1124</v>
      </c>
      <c r="E1476" s="819" t="s">
        <v>1397</v>
      </c>
      <c r="F1476" s="844" t="s">
        <v>1397</v>
      </c>
      <c r="G1476" s="956">
        <v>41171</v>
      </c>
    </row>
    <row r="1477" spans="1:7">
      <c r="A1477" s="819">
        <v>1479</v>
      </c>
      <c r="B1477" s="819" t="s">
        <v>218</v>
      </c>
      <c r="C1477" s="954" t="s">
        <v>4696</v>
      </c>
      <c r="D1477" s="819" t="s">
        <v>1124</v>
      </c>
      <c r="E1477" s="819" t="s">
        <v>1397</v>
      </c>
      <c r="F1477" s="844" t="s">
        <v>1397</v>
      </c>
      <c r="G1477" s="956">
        <v>41171</v>
      </c>
    </row>
    <row r="1478" spans="1:7">
      <c r="A1478" s="819">
        <v>1480</v>
      </c>
      <c r="B1478" s="819" t="s">
        <v>28</v>
      </c>
      <c r="C1478" s="954" t="s">
        <v>4728</v>
      </c>
      <c r="D1478" s="819"/>
      <c r="E1478" s="819" t="s">
        <v>1397</v>
      </c>
      <c r="F1478" s="844" t="s">
        <v>2592</v>
      </c>
      <c r="G1478" s="956">
        <v>41034</v>
      </c>
    </row>
    <row r="1479" spans="1:7">
      <c r="A1479" s="819">
        <v>1481</v>
      </c>
      <c r="B1479" s="819" t="s">
        <v>11</v>
      </c>
      <c r="C1479" s="954" t="s">
        <v>2091</v>
      </c>
      <c r="D1479" s="819" t="s">
        <v>2092</v>
      </c>
      <c r="E1479" s="844" t="s">
        <v>1928</v>
      </c>
      <c r="F1479" s="844" t="s">
        <v>1928</v>
      </c>
      <c r="G1479" s="956">
        <v>41175</v>
      </c>
    </row>
    <row r="1480" spans="1:7">
      <c r="A1480" s="819">
        <v>1482</v>
      </c>
      <c r="B1480" s="819" t="s">
        <v>6</v>
      </c>
      <c r="C1480" s="954" t="s">
        <v>3107</v>
      </c>
      <c r="D1480" s="819" t="s">
        <v>3108</v>
      </c>
      <c r="E1480" s="844" t="s">
        <v>1928</v>
      </c>
      <c r="F1480" s="844" t="s">
        <v>1928</v>
      </c>
      <c r="G1480" s="956">
        <v>41175</v>
      </c>
    </row>
    <row r="1481" spans="1:7">
      <c r="A1481" s="819">
        <v>1483</v>
      </c>
      <c r="B1481" s="819" t="s">
        <v>12</v>
      </c>
      <c r="C1481" s="954" t="s">
        <v>1912</v>
      </c>
      <c r="D1481" s="819" t="s">
        <v>2982</v>
      </c>
      <c r="E1481" s="844" t="s">
        <v>1928</v>
      </c>
      <c r="F1481" s="844" t="s">
        <v>1928</v>
      </c>
      <c r="G1481" s="956">
        <v>41175</v>
      </c>
    </row>
    <row r="1482" spans="1:7">
      <c r="A1482" s="819">
        <v>1484</v>
      </c>
      <c r="B1482" s="819" t="s">
        <v>143</v>
      </c>
      <c r="C1482" s="954" t="s">
        <v>3187</v>
      </c>
      <c r="D1482" s="819" t="s">
        <v>5031</v>
      </c>
      <c r="E1482" s="844" t="s">
        <v>1928</v>
      </c>
      <c r="F1482" s="844" t="s">
        <v>1928</v>
      </c>
      <c r="G1482" s="956">
        <v>41175</v>
      </c>
    </row>
    <row r="1483" spans="1:7">
      <c r="A1483" s="819">
        <v>1485</v>
      </c>
      <c r="B1483" s="819" t="s">
        <v>137</v>
      </c>
      <c r="C1483" s="954" t="s">
        <v>5032</v>
      </c>
      <c r="D1483" s="819" t="s">
        <v>5033</v>
      </c>
      <c r="E1483" s="844" t="s">
        <v>1397</v>
      </c>
      <c r="F1483" s="844" t="s">
        <v>4628</v>
      </c>
      <c r="G1483" s="956">
        <v>41169</v>
      </c>
    </row>
    <row r="1484" spans="1:7">
      <c r="A1484" s="819">
        <v>1486</v>
      </c>
      <c r="B1484" s="819" t="s">
        <v>137</v>
      </c>
      <c r="C1484" s="954" t="s">
        <v>5034</v>
      </c>
      <c r="D1484" s="819" t="s">
        <v>5033</v>
      </c>
      <c r="E1484" s="844" t="s">
        <v>1397</v>
      </c>
      <c r="F1484" s="844" t="s">
        <v>1851</v>
      </c>
      <c r="G1484" s="956">
        <v>40879</v>
      </c>
    </row>
    <row r="1485" spans="1:7">
      <c r="A1485" s="819">
        <v>1487</v>
      </c>
      <c r="B1485" s="819" t="s">
        <v>137</v>
      </c>
      <c r="C1485" s="954" t="s">
        <v>5035</v>
      </c>
      <c r="D1485" s="819" t="s">
        <v>5036</v>
      </c>
      <c r="E1485" s="844" t="s">
        <v>1397</v>
      </c>
      <c r="F1485" s="844" t="s">
        <v>3710</v>
      </c>
      <c r="G1485" s="956">
        <v>40981</v>
      </c>
    </row>
    <row r="1486" spans="1:7">
      <c r="A1486" s="819">
        <v>1488</v>
      </c>
      <c r="B1486" s="819" t="s">
        <v>114</v>
      </c>
      <c r="C1486" s="954" t="s">
        <v>5037</v>
      </c>
      <c r="D1486" s="819" t="s">
        <v>5038</v>
      </c>
      <c r="E1486" s="844" t="s">
        <v>1397</v>
      </c>
      <c r="F1486" s="844" t="s">
        <v>4643</v>
      </c>
      <c r="G1486" s="956">
        <v>41015</v>
      </c>
    </row>
    <row r="1487" spans="1:7">
      <c r="A1487" s="819">
        <v>1489</v>
      </c>
      <c r="B1487" s="819" t="s">
        <v>6583</v>
      </c>
      <c r="C1487" s="954" t="s">
        <v>5040</v>
      </c>
      <c r="D1487" s="819" t="s">
        <v>6584</v>
      </c>
      <c r="E1487" s="844" t="s">
        <v>1397</v>
      </c>
      <c r="F1487" s="844" t="s">
        <v>5531</v>
      </c>
      <c r="G1487" s="956">
        <v>41140</v>
      </c>
    </row>
    <row r="1488" spans="1:7">
      <c r="A1488" s="819">
        <v>1490</v>
      </c>
      <c r="B1488" s="819" t="s">
        <v>175</v>
      </c>
      <c r="C1488" s="954" t="s">
        <v>1311</v>
      </c>
      <c r="D1488" s="819" t="s">
        <v>1312</v>
      </c>
      <c r="E1488" s="844" t="s">
        <v>1397</v>
      </c>
      <c r="F1488" s="844" t="s">
        <v>5532</v>
      </c>
      <c r="G1488" s="956">
        <v>41187</v>
      </c>
    </row>
    <row r="1489" spans="1:7">
      <c r="A1489" s="819">
        <v>1491</v>
      </c>
      <c r="B1489" s="819" t="s">
        <v>143</v>
      </c>
      <c r="C1489" s="954" t="s">
        <v>3115</v>
      </c>
      <c r="D1489" s="819" t="s">
        <v>3116</v>
      </c>
      <c r="E1489" s="844" t="s">
        <v>1928</v>
      </c>
      <c r="F1489" s="844" t="s">
        <v>3056</v>
      </c>
      <c r="G1489" s="956">
        <v>41185</v>
      </c>
    </row>
    <row r="1490" spans="1:7">
      <c r="A1490" s="819">
        <v>1492</v>
      </c>
      <c r="B1490" s="819" t="s">
        <v>158</v>
      </c>
      <c r="C1490" s="954" t="s">
        <v>1914</v>
      </c>
      <c r="D1490" s="819" t="s">
        <v>3707</v>
      </c>
      <c r="E1490" s="844" t="s">
        <v>2917</v>
      </c>
      <c r="F1490" s="844" t="s">
        <v>4538</v>
      </c>
      <c r="G1490" s="956">
        <v>41170</v>
      </c>
    </row>
    <row r="1491" spans="1:7">
      <c r="A1491" s="819">
        <v>1493</v>
      </c>
      <c r="B1491" s="819" t="s">
        <v>28</v>
      </c>
      <c r="C1491" s="954" t="s">
        <v>812</v>
      </c>
      <c r="D1491" s="819" t="s">
        <v>793</v>
      </c>
      <c r="E1491" s="844" t="s">
        <v>2917</v>
      </c>
      <c r="F1491" s="844" t="s">
        <v>4536</v>
      </c>
      <c r="G1491" s="956">
        <v>41165</v>
      </c>
    </row>
    <row r="1492" spans="1:7">
      <c r="A1492" s="819">
        <v>1494</v>
      </c>
      <c r="B1492" s="819" t="s">
        <v>137</v>
      </c>
      <c r="C1492" s="954" t="s">
        <v>1530</v>
      </c>
      <c r="D1492" s="819" t="s">
        <v>1156</v>
      </c>
      <c r="E1492" s="844" t="s">
        <v>1397</v>
      </c>
      <c r="F1492" s="844" t="s">
        <v>4536</v>
      </c>
      <c r="G1492" s="956">
        <v>41165</v>
      </c>
    </row>
    <row r="1493" spans="1:7">
      <c r="A1493" s="819">
        <v>1495</v>
      </c>
      <c r="B1493" s="819" t="s">
        <v>5042</v>
      </c>
      <c r="C1493" s="954" t="s">
        <v>5043</v>
      </c>
      <c r="D1493" s="819" t="s">
        <v>6585</v>
      </c>
      <c r="E1493" s="844" t="s">
        <v>1397</v>
      </c>
      <c r="F1493" s="844" t="s">
        <v>4536</v>
      </c>
      <c r="G1493" s="956">
        <v>41165</v>
      </c>
    </row>
    <row r="1494" spans="1:7">
      <c r="A1494" s="819">
        <v>1496</v>
      </c>
      <c r="B1494" s="819" t="s">
        <v>262</v>
      </c>
      <c r="C1494" s="954" t="s">
        <v>2211</v>
      </c>
      <c r="D1494" s="819" t="s">
        <v>3754</v>
      </c>
      <c r="E1494" s="844" t="s">
        <v>1397</v>
      </c>
      <c r="F1494" s="844" t="s">
        <v>4536</v>
      </c>
      <c r="G1494" s="956">
        <v>41165</v>
      </c>
    </row>
    <row r="1495" spans="1:7">
      <c r="A1495" s="819">
        <v>1497</v>
      </c>
      <c r="B1495" s="819" t="s">
        <v>1947</v>
      </c>
      <c r="C1495" s="954" t="s">
        <v>5044</v>
      </c>
      <c r="D1495" s="819" t="s">
        <v>2021</v>
      </c>
      <c r="E1495" s="844" t="s">
        <v>1397</v>
      </c>
      <c r="F1495" s="844" t="s">
        <v>4536</v>
      </c>
      <c r="G1495" s="956">
        <v>41165</v>
      </c>
    </row>
    <row r="1496" spans="1:7">
      <c r="A1496" s="819">
        <v>1498</v>
      </c>
      <c r="B1496" s="819" t="s">
        <v>143</v>
      </c>
      <c r="C1496" s="954" t="s">
        <v>5045</v>
      </c>
      <c r="D1496" s="819" t="s">
        <v>3137</v>
      </c>
      <c r="E1496" s="844" t="s">
        <v>3056</v>
      </c>
      <c r="F1496" s="844" t="s">
        <v>3056</v>
      </c>
      <c r="G1496" s="956">
        <v>41181</v>
      </c>
    </row>
    <row r="1497" spans="1:7">
      <c r="A1497" s="819">
        <v>1499</v>
      </c>
      <c r="B1497" s="819" t="s">
        <v>12</v>
      </c>
      <c r="C1497" s="954" t="s">
        <v>3021</v>
      </c>
      <c r="D1497" s="819" t="s">
        <v>3022</v>
      </c>
      <c r="E1497" s="844" t="s">
        <v>3056</v>
      </c>
      <c r="F1497" s="844" t="s">
        <v>3056</v>
      </c>
      <c r="G1497" s="956">
        <v>41185</v>
      </c>
    </row>
    <row r="1498" spans="1:7">
      <c r="A1498" s="819">
        <v>1500</v>
      </c>
      <c r="B1498" s="819" t="s">
        <v>143</v>
      </c>
      <c r="C1498" s="954" t="s">
        <v>73</v>
      </c>
      <c r="D1498" s="819" t="s">
        <v>2925</v>
      </c>
      <c r="E1498" s="844" t="s">
        <v>3056</v>
      </c>
      <c r="F1498" s="844" t="s">
        <v>3056</v>
      </c>
      <c r="G1498" s="956">
        <v>41185</v>
      </c>
    </row>
    <row r="1499" spans="1:7">
      <c r="A1499" s="819">
        <v>1501</v>
      </c>
      <c r="B1499" s="819" t="s">
        <v>1099</v>
      </c>
      <c r="C1499" s="954" t="s">
        <v>5046</v>
      </c>
      <c r="D1499" s="819" t="s">
        <v>1039</v>
      </c>
      <c r="E1499" s="844" t="s">
        <v>1397</v>
      </c>
      <c r="F1499" s="844" t="s">
        <v>4591</v>
      </c>
      <c r="G1499" s="956">
        <v>41184</v>
      </c>
    </row>
    <row r="1500" spans="1:7">
      <c r="A1500" s="819">
        <v>1502</v>
      </c>
      <c r="B1500" s="819" t="s">
        <v>137</v>
      </c>
      <c r="C1500" s="954" t="s">
        <v>5047</v>
      </c>
      <c r="D1500" s="819" t="s">
        <v>5048</v>
      </c>
      <c r="E1500" s="844" t="s">
        <v>1397</v>
      </c>
      <c r="F1500" s="844" t="s">
        <v>4591</v>
      </c>
      <c r="G1500" s="956">
        <v>41183</v>
      </c>
    </row>
    <row r="1501" spans="1:7">
      <c r="A1501" s="819">
        <v>1503</v>
      </c>
      <c r="B1501" s="819" t="s">
        <v>24</v>
      </c>
      <c r="C1501" s="954" t="s">
        <v>1333</v>
      </c>
      <c r="D1501" s="819" t="s">
        <v>5049</v>
      </c>
      <c r="E1501" s="844" t="s">
        <v>1397</v>
      </c>
      <c r="F1501" s="844" t="s">
        <v>4591</v>
      </c>
      <c r="G1501" s="956">
        <v>41183</v>
      </c>
    </row>
    <row r="1502" spans="1:7">
      <c r="A1502" s="819">
        <v>1504</v>
      </c>
      <c r="B1502" s="819" t="s">
        <v>30</v>
      </c>
      <c r="C1502" s="954" t="s">
        <v>5008</v>
      </c>
      <c r="D1502" s="819"/>
      <c r="E1502" s="844" t="s">
        <v>1371</v>
      </c>
      <c r="F1502" s="844" t="s">
        <v>3704</v>
      </c>
      <c r="G1502" s="956">
        <v>40956</v>
      </c>
    </row>
    <row r="1503" spans="1:7">
      <c r="A1503" s="819">
        <v>1505</v>
      </c>
      <c r="B1503" s="819" t="s">
        <v>30</v>
      </c>
      <c r="C1503" s="954" t="s">
        <v>5008</v>
      </c>
      <c r="D1503" s="819"/>
      <c r="E1503" s="844" t="s">
        <v>1371</v>
      </c>
      <c r="F1503" s="844" t="s">
        <v>3247</v>
      </c>
      <c r="G1503" s="956">
        <v>40933</v>
      </c>
    </row>
    <row r="1504" spans="1:7">
      <c r="A1504" s="819">
        <v>1506</v>
      </c>
      <c r="B1504" s="819" t="s">
        <v>158</v>
      </c>
      <c r="C1504" s="954" t="s">
        <v>1914</v>
      </c>
      <c r="D1504" s="819" t="s">
        <v>3707</v>
      </c>
      <c r="E1504" s="844" t="s">
        <v>1371</v>
      </c>
      <c r="F1504" s="844" t="s">
        <v>4591</v>
      </c>
      <c r="G1504" s="956">
        <v>41181</v>
      </c>
    </row>
    <row r="1505" spans="1:7">
      <c r="A1505" s="819">
        <v>1507</v>
      </c>
      <c r="B1505" s="819" t="s">
        <v>199</v>
      </c>
      <c r="C1505" s="954" t="s">
        <v>5050</v>
      </c>
      <c r="D1505" s="819" t="s">
        <v>5051</v>
      </c>
      <c r="E1505" s="844" t="s">
        <v>2917</v>
      </c>
      <c r="F1505" s="844" t="s">
        <v>4533</v>
      </c>
      <c r="G1505" s="956">
        <v>41179</v>
      </c>
    </row>
    <row r="1506" spans="1:7">
      <c r="A1506" s="819">
        <v>1508</v>
      </c>
      <c r="B1506" s="819" t="s">
        <v>6</v>
      </c>
      <c r="C1506" s="954" t="s">
        <v>2016</v>
      </c>
      <c r="D1506" s="819" t="s">
        <v>5052</v>
      </c>
      <c r="E1506" s="844" t="s">
        <v>3056</v>
      </c>
      <c r="F1506" s="844" t="s">
        <v>4591</v>
      </c>
      <c r="G1506" s="956">
        <v>41170</v>
      </c>
    </row>
    <row r="1507" spans="1:7">
      <c r="A1507" s="819">
        <v>1509</v>
      </c>
      <c r="B1507" s="819" t="s">
        <v>763</v>
      </c>
      <c r="C1507" s="954" t="s">
        <v>5053</v>
      </c>
      <c r="D1507" s="819" t="s">
        <v>5054</v>
      </c>
      <c r="E1507" s="844" t="s">
        <v>3056</v>
      </c>
      <c r="F1507" s="844" t="s">
        <v>4591</v>
      </c>
      <c r="G1507" s="956">
        <v>41181</v>
      </c>
    </row>
    <row r="1508" spans="1:7">
      <c r="A1508" s="819">
        <v>1510</v>
      </c>
      <c r="B1508" s="819" t="s">
        <v>267</v>
      </c>
      <c r="C1508" s="954" t="s">
        <v>2774</v>
      </c>
      <c r="D1508" s="819" t="s">
        <v>2974</v>
      </c>
      <c r="E1508" s="844" t="s">
        <v>1928</v>
      </c>
      <c r="F1508" s="844" t="s">
        <v>4591</v>
      </c>
      <c r="G1508" s="956">
        <v>41183</v>
      </c>
    </row>
    <row r="1509" spans="1:7">
      <c r="A1509" s="819">
        <v>1511</v>
      </c>
      <c r="B1509" s="819" t="s">
        <v>763</v>
      </c>
      <c r="C1509" s="954" t="s">
        <v>5055</v>
      </c>
      <c r="D1509" s="819" t="s">
        <v>5056</v>
      </c>
      <c r="E1509" s="844" t="s">
        <v>3056</v>
      </c>
      <c r="F1509" s="844" t="s">
        <v>4591</v>
      </c>
      <c r="G1509" s="956">
        <v>41183</v>
      </c>
    </row>
    <row r="1510" spans="1:7">
      <c r="A1510" s="819">
        <v>1512</v>
      </c>
      <c r="B1510" s="819" t="s">
        <v>763</v>
      </c>
      <c r="C1510" s="954" t="s">
        <v>2210</v>
      </c>
      <c r="D1510" s="819" t="s">
        <v>1105</v>
      </c>
      <c r="E1510" s="844" t="s">
        <v>3056</v>
      </c>
      <c r="F1510" s="844" t="s">
        <v>4591</v>
      </c>
      <c r="G1510" s="956">
        <v>41183</v>
      </c>
    </row>
    <row r="1511" spans="1:7">
      <c r="A1511" s="819">
        <v>1513</v>
      </c>
      <c r="B1511" s="819" t="s">
        <v>2736</v>
      </c>
      <c r="C1511" s="954" t="s">
        <v>2737</v>
      </c>
      <c r="D1511" s="819" t="s">
        <v>4257</v>
      </c>
      <c r="E1511" s="844" t="s">
        <v>1371</v>
      </c>
      <c r="F1511" s="844" t="s">
        <v>1371</v>
      </c>
      <c r="G1511" s="956">
        <v>41253</v>
      </c>
    </row>
    <row r="1512" spans="1:7">
      <c r="A1512" s="819">
        <v>1514</v>
      </c>
      <c r="B1512" s="819" t="s">
        <v>6</v>
      </c>
      <c r="C1512" s="954" t="s">
        <v>5057</v>
      </c>
      <c r="D1512" s="819" t="s">
        <v>2014</v>
      </c>
      <c r="E1512" s="844" t="s">
        <v>1371</v>
      </c>
      <c r="F1512" s="844" t="s">
        <v>3771</v>
      </c>
      <c r="G1512" s="956">
        <v>41158</v>
      </c>
    </row>
    <row r="1513" spans="1:7">
      <c r="A1513" s="819">
        <v>1515</v>
      </c>
      <c r="B1513" s="819" t="s">
        <v>3259</v>
      </c>
      <c r="C1513" s="954" t="s">
        <v>3260</v>
      </c>
      <c r="D1513" s="819" t="s">
        <v>1124</v>
      </c>
      <c r="E1513" s="844" t="s">
        <v>1371</v>
      </c>
      <c r="F1513" s="844" t="s">
        <v>1371</v>
      </c>
      <c r="G1513" s="956">
        <v>41147</v>
      </c>
    </row>
    <row r="1514" spans="1:7">
      <c r="A1514" s="819">
        <v>1516</v>
      </c>
      <c r="B1514" s="819" t="s">
        <v>12</v>
      </c>
      <c r="C1514" s="954" t="s">
        <v>1912</v>
      </c>
      <c r="D1514" s="819" t="s">
        <v>2982</v>
      </c>
      <c r="E1514" s="844" t="s">
        <v>1371</v>
      </c>
      <c r="F1514" s="844" t="s">
        <v>3214</v>
      </c>
      <c r="G1514" s="956">
        <v>41140</v>
      </c>
    </row>
    <row r="1515" spans="1:7">
      <c r="A1515" s="819">
        <v>1517</v>
      </c>
      <c r="B1515" s="819" t="s">
        <v>20</v>
      </c>
      <c r="C1515" s="954" t="s">
        <v>1547</v>
      </c>
      <c r="D1515" s="819" t="s">
        <v>1548</v>
      </c>
      <c r="E1515" s="844" t="s">
        <v>1397</v>
      </c>
      <c r="F1515" s="844" t="s">
        <v>1371</v>
      </c>
      <c r="G1515" s="956">
        <v>40971</v>
      </c>
    </row>
    <row r="1516" spans="1:7">
      <c r="A1516" s="819">
        <v>1518</v>
      </c>
      <c r="B1516" s="819" t="s">
        <v>6</v>
      </c>
      <c r="C1516" s="954" t="s">
        <v>2608</v>
      </c>
      <c r="D1516" s="819" t="s">
        <v>3105</v>
      </c>
      <c r="E1516" s="844" t="s">
        <v>1371</v>
      </c>
      <c r="F1516" s="844" t="s">
        <v>1371</v>
      </c>
      <c r="G1516" s="956">
        <v>41144</v>
      </c>
    </row>
    <row r="1517" spans="1:7">
      <c r="A1517" s="819">
        <v>1519</v>
      </c>
      <c r="B1517" s="819" t="s">
        <v>143</v>
      </c>
      <c r="C1517" s="954" t="s">
        <v>4634</v>
      </c>
      <c r="D1517" s="819" t="s">
        <v>1091</v>
      </c>
      <c r="E1517" s="844" t="s">
        <v>1371</v>
      </c>
      <c r="F1517" s="844" t="s">
        <v>3771</v>
      </c>
      <c r="G1517" s="956">
        <v>41144</v>
      </c>
    </row>
    <row r="1518" spans="1:7">
      <c r="A1518" s="819">
        <v>1520</v>
      </c>
      <c r="B1518" s="819" t="s">
        <v>143</v>
      </c>
      <c r="C1518" s="954" t="s">
        <v>1707</v>
      </c>
      <c r="D1518" s="819" t="s">
        <v>5058</v>
      </c>
      <c r="E1518" s="844" t="s">
        <v>1371</v>
      </c>
      <c r="F1518" s="844" t="s">
        <v>1371</v>
      </c>
      <c r="G1518" s="956">
        <v>41144</v>
      </c>
    </row>
    <row r="1519" spans="1:7">
      <c r="A1519" s="819">
        <v>1521</v>
      </c>
      <c r="B1519" s="819" t="s">
        <v>143</v>
      </c>
      <c r="C1519" s="954" t="s">
        <v>77</v>
      </c>
      <c r="D1519" s="819" t="s">
        <v>5059</v>
      </c>
      <c r="E1519" s="844" t="s">
        <v>1371</v>
      </c>
      <c r="F1519" s="844" t="s">
        <v>1371</v>
      </c>
      <c r="G1519" s="956">
        <v>41144</v>
      </c>
    </row>
    <row r="1520" spans="1:7">
      <c r="A1520" s="819">
        <v>1522</v>
      </c>
      <c r="B1520" s="819" t="s">
        <v>143</v>
      </c>
      <c r="C1520" s="954" t="s">
        <v>5060</v>
      </c>
      <c r="D1520" s="819" t="s">
        <v>5061</v>
      </c>
      <c r="E1520" s="844" t="s">
        <v>1371</v>
      </c>
      <c r="F1520" s="844" t="s">
        <v>3692</v>
      </c>
      <c r="G1520" s="956">
        <v>41188</v>
      </c>
    </row>
    <row r="1521" spans="1:7">
      <c r="A1521" s="819">
        <v>1523</v>
      </c>
      <c r="B1521" s="819" t="s">
        <v>3259</v>
      </c>
      <c r="C1521" s="954" t="s">
        <v>4712</v>
      </c>
      <c r="D1521" s="819" t="s">
        <v>5062</v>
      </c>
      <c r="E1521" s="844" t="s">
        <v>2932</v>
      </c>
      <c r="F1521" s="844" t="s">
        <v>1371</v>
      </c>
      <c r="G1521" s="956">
        <v>41166</v>
      </c>
    </row>
    <row r="1522" spans="1:7">
      <c r="A1522" s="819">
        <v>1524</v>
      </c>
      <c r="B1522" s="819" t="s">
        <v>196</v>
      </c>
      <c r="C1522" s="954" t="s">
        <v>5063</v>
      </c>
      <c r="D1522" s="819" t="s">
        <v>790</v>
      </c>
      <c r="E1522" s="844" t="s">
        <v>1371</v>
      </c>
      <c r="F1522" s="844" t="s">
        <v>1371</v>
      </c>
      <c r="G1522" s="956">
        <v>41147</v>
      </c>
    </row>
    <row r="1523" spans="1:7">
      <c r="A1523" s="819">
        <v>1525</v>
      </c>
      <c r="B1523" s="819" t="s">
        <v>764</v>
      </c>
      <c r="C1523" s="954" t="s">
        <v>4787</v>
      </c>
      <c r="D1523" s="844" t="s">
        <v>5011</v>
      </c>
      <c r="E1523" s="844" t="s">
        <v>1371</v>
      </c>
      <c r="F1523" s="844" t="s">
        <v>3771</v>
      </c>
      <c r="G1523" s="956">
        <v>41158</v>
      </c>
    </row>
    <row r="1524" spans="1:7">
      <c r="A1524" s="819">
        <v>1526</v>
      </c>
      <c r="B1524" s="819" t="s">
        <v>143</v>
      </c>
      <c r="C1524" s="954" t="s">
        <v>5064</v>
      </c>
      <c r="D1524" s="819" t="s">
        <v>2974</v>
      </c>
      <c r="E1524" s="844" t="s">
        <v>1371</v>
      </c>
      <c r="F1524" s="844" t="s">
        <v>1371</v>
      </c>
      <c r="G1524" s="956">
        <v>41192</v>
      </c>
    </row>
    <row r="1525" spans="1:7">
      <c r="A1525" s="819">
        <v>1527</v>
      </c>
      <c r="B1525" s="819" t="s">
        <v>3259</v>
      </c>
      <c r="C1525" s="954" t="s">
        <v>5065</v>
      </c>
      <c r="D1525" s="819" t="s">
        <v>5066</v>
      </c>
      <c r="E1525" s="844" t="s">
        <v>1397</v>
      </c>
      <c r="F1525" s="844" t="s">
        <v>5533</v>
      </c>
      <c r="G1525" s="956">
        <v>41177</v>
      </c>
    </row>
    <row r="1526" spans="1:7">
      <c r="A1526" s="819">
        <v>1528</v>
      </c>
      <c r="B1526" s="819" t="s">
        <v>5067</v>
      </c>
      <c r="C1526" s="954" t="s">
        <v>1537</v>
      </c>
      <c r="D1526" s="819" t="s">
        <v>5068</v>
      </c>
      <c r="E1526" s="844" t="s">
        <v>1397</v>
      </c>
      <c r="F1526" s="844" t="s">
        <v>3771</v>
      </c>
      <c r="G1526" s="956">
        <v>41195</v>
      </c>
    </row>
    <row r="1527" spans="1:7">
      <c r="A1527" s="819">
        <v>1529</v>
      </c>
      <c r="B1527" s="819" t="s">
        <v>137</v>
      </c>
      <c r="C1527" s="954" t="s">
        <v>5069</v>
      </c>
      <c r="D1527" s="819" t="s">
        <v>5070</v>
      </c>
      <c r="E1527" s="844" t="s">
        <v>1397</v>
      </c>
      <c r="F1527" s="844" t="s">
        <v>3771</v>
      </c>
      <c r="G1527" s="956">
        <v>41188</v>
      </c>
    </row>
    <row r="1528" spans="1:7">
      <c r="A1528" s="819">
        <v>1530</v>
      </c>
      <c r="B1528" s="819" t="s">
        <v>137</v>
      </c>
      <c r="C1528" s="954" t="s">
        <v>5071</v>
      </c>
      <c r="D1528" s="819" t="s">
        <v>5072</v>
      </c>
      <c r="E1528" s="844" t="s">
        <v>1397</v>
      </c>
      <c r="F1528" s="844" t="s">
        <v>3771</v>
      </c>
      <c r="G1528" s="956">
        <v>41188</v>
      </c>
    </row>
    <row r="1529" spans="1:7">
      <c r="A1529" s="819">
        <v>1531</v>
      </c>
      <c r="B1529" s="819" t="s">
        <v>9</v>
      </c>
      <c r="C1529" s="954" t="s">
        <v>5073</v>
      </c>
      <c r="D1529" s="819" t="s">
        <v>1091</v>
      </c>
      <c r="E1529" s="844" t="s">
        <v>1371</v>
      </c>
      <c r="F1529" s="844" t="s">
        <v>3771</v>
      </c>
      <c r="G1529" s="956">
        <v>41189</v>
      </c>
    </row>
    <row r="1530" spans="1:7">
      <c r="A1530" s="819">
        <v>1532</v>
      </c>
      <c r="B1530" s="819" t="s">
        <v>158</v>
      </c>
      <c r="C1530" s="954" t="s">
        <v>4232</v>
      </c>
      <c r="D1530" s="819" t="s">
        <v>5075</v>
      </c>
      <c r="E1530" s="844" t="s">
        <v>1371</v>
      </c>
      <c r="F1530" s="844" t="s">
        <v>3214</v>
      </c>
      <c r="G1530" s="956">
        <v>41036</v>
      </c>
    </row>
    <row r="1531" spans="1:7">
      <c r="A1531" s="819">
        <v>1533</v>
      </c>
      <c r="B1531" s="819" t="s">
        <v>143</v>
      </c>
      <c r="C1531" s="954" t="s">
        <v>73</v>
      </c>
      <c r="D1531" s="819" t="s">
        <v>2974</v>
      </c>
      <c r="E1531" s="844" t="s">
        <v>1371</v>
      </c>
      <c r="F1531" s="844" t="s">
        <v>1371</v>
      </c>
      <c r="G1531" s="956">
        <v>41190</v>
      </c>
    </row>
    <row r="1532" spans="1:7">
      <c r="A1532" s="819">
        <v>1534</v>
      </c>
      <c r="B1532" s="819" t="s">
        <v>143</v>
      </c>
      <c r="C1532" s="954" t="s">
        <v>4762</v>
      </c>
      <c r="D1532" s="819" t="s">
        <v>5076</v>
      </c>
      <c r="E1532" s="844" t="s">
        <v>1371</v>
      </c>
      <c r="F1532" s="844" t="s">
        <v>1371</v>
      </c>
      <c r="G1532" s="956">
        <v>41190</v>
      </c>
    </row>
    <row r="1533" spans="1:7">
      <c r="A1533" s="819">
        <v>1535</v>
      </c>
      <c r="B1533" s="819" t="s">
        <v>143</v>
      </c>
      <c r="C1533" s="954" t="s">
        <v>5077</v>
      </c>
      <c r="D1533" s="819" t="s">
        <v>5078</v>
      </c>
      <c r="E1533" s="844" t="s">
        <v>1371</v>
      </c>
      <c r="F1533" s="844" t="s">
        <v>1371</v>
      </c>
      <c r="G1533" s="956">
        <v>41190</v>
      </c>
    </row>
    <row r="1534" spans="1:7">
      <c r="A1534" s="819">
        <v>1536</v>
      </c>
      <c r="B1534" s="819" t="s">
        <v>143</v>
      </c>
      <c r="C1534" s="954" t="s">
        <v>5079</v>
      </c>
      <c r="D1534" s="819" t="s">
        <v>5076</v>
      </c>
      <c r="E1534" s="844" t="s">
        <v>1371</v>
      </c>
      <c r="F1534" s="844" t="s">
        <v>1371</v>
      </c>
      <c r="G1534" s="956">
        <v>41190</v>
      </c>
    </row>
    <row r="1535" spans="1:7">
      <c r="A1535" s="819">
        <v>1537</v>
      </c>
      <c r="B1535" s="819" t="s">
        <v>143</v>
      </c>
      <c r="C1535" s="954" t="s">
        <v>3165</v>
      </c>
      <c r="D1535" s="819" t="s">
        <v>3166</v>
      </c>
      <c r="E1535" s="844" t="s">
        <v>1371</v>
      </c>
      <c r="F1535" s="844" t="s">
        <v>1371</v>
      </c>
      <c r="G1535" s="956">
        <v>41190</v>
      </c>
    </row>
    <row r="1536" spans="1:7">
      <c r="A1536" s="819">
        <v>1538</v>
      </c>
      <c r="B1536" s="819" t="s">
        <v>89</v>
      </c>
      <c r="C1536" s="954" t="s">
        <v>5080</v>
      </c>
      <c r="D1536" s="819" t="s">
        <v>5081</v>
      </c>
      <c r="E1536" s="844" t="s">
        <v>1371</v>
      </c>
      <c r="F1536" s="844" t="s">
        <v>1371</v>
      </c>
      <c r="G1536" s="956">
        <v>41190</v>
      </c>
    </row>
    <row r="1537" spans="1:7">
      <c r="A1537" s="819">
        <v>1539</v>
      </c>
      <c r="B1537" s="819" t="s">
        <v>143</v>
      </c>
      <c r="C1537" s="954" t="s">
        <v>3187</v>
      </c>
      <c r="D1537" s="819" t="s">
        <v>5031</v>
      </c>
      <c r="E1537" s="844" t="s">
        <v>1371</v>
      </c>
      <c r="F1537" s="844" t="s">
        <v>1371</v>
      </c>
      <c r="G1537" s="956">
        <v>41190</v>
      </c>
    </row>
    <row r="1538" spans="1:7">
      <c r="A1538" s="819">
        <v>1540</v>
      </c>
      <c r="B1538" s="819" t="s">
        <v>6</v>
      </c>
      <c r="C1538" s="954" t="s">
        <v>2608</v>
      </c>
      <c r="D1538" s="819" t="s">
        <v>3105</v>
      </c>
      <c r="E1538" s="844" t="s">
        <v>1371</v>
      </c>
      <c r="F1538" s="844" t="s">
        <v>1371</v>
      </c>
      <c r="G1538" s="956">
        <v>41190</v>
      </c>
    </row>
    <row r="1539" spans="1:7">
      <c r="A1539" s="819">
        <v>1541</v>
      </c>
      <c r="B1539" s="819" t="s">
        <v>28</v>
      </c>
      <c r="C1539" s="954" t="s">
        <v>2820</v>
      </c>
      <c r="D1539" s="819" t="s">
        <v>2928</v>
      </c>
      <c r="E1539" s="844" t="s">
        <v>3056</v>
      </c>
      <c r="F1539" s="844" t="s">
        <v>5530</v>
      </c>
      <c r="G1539" s="956">
        <v>41192</v>
      </c>
    </row>
    <row r="1540" spans="1:7">
      <c r="A1540" s="819">
        <v>1542</v>
      </c>
      <c r="B1540" s="819" t="s">
        <v>813</v>
      </c>
      <c r="C1540" s="954" t="s">
        <v>1433</v>
      </c>
      <c r="D1540" s="819" t="s">
        <v>1434</v>
      </c>
      <c r="E1540" s="844" t="s">
        <v>1371</v>
      </c>
      <c r="F1540" s="844" t="s">
        <v>3771</v>
      </c>
      <c r="G1540" s="956">
        <v>41189</v>
      </c>
    </row>
    <row r="1541" spans="1:7">
      <c r="A1541" s="819">
        <v>1543</v>
      </c>
      <c r="B1541" s="819" t="s">
        <v>8</v>
      </c>
      <c r="C1541" s="954" t="s">
        <v>3729</v>
      </c>
      <c r="D1541" s="819" t="s">
        <v>4277</v>
      </c>
      <c r="E1541" s="844" t="s">
        <v>1371</v>
      </c>
      <c r="F1541" s="844" t="s">
        <v>3771</v>
      </c>
      <c r="G1541" s="956">
        <v>41200</v>
      </c>
    </row>
    <row r="1542" spans="1:7">
      <c r="A1542" s="819">
        <v>1544</v>
      </c>
      <c r="B1542" s="819" t="s">
        <v>813</v>
      </c>
      <c r="C1542" s="954" t="s">
        <v>2743</v>
      </c>
      <c r="D1542" s="819" t="s">
        <v>2744</v>
      </c>
      <c r="E1542" s="844" t="s">
        <v>1397</v>
      </c>
      <c r="F1542" s="844" t="s">
        <v>3771</v>
      </c>
      <c r="G1542" s="956">
        <v>41204</v>
      </c>
    </row>
    <row r="1543" spans="1:7">
      <c r="A1543" s="819">
        <v>1545</v>
      </c>
      <c r="B1543" s="819" t="s">
        <v>20</v>
      </c>
      <c r="C1543" s="954" t="s">
        <v>1157</v>
      </c>
      <c r="D1543" s="819" t="s">
        <v>2980</v>
      </c>
      <c r="E1543" s="844" t="s">
        <v>1397</v>
      </c>
      <c r="F1543" s="844" t="s">
        <v>2917</v>
      </c>
      <c r="G1543" s="956">
        <v>41166</v>
      </c>
    </row>
    <row r="1544" spans="1:7">
      <c r="A1544" s="819">
        <v>1546</v>
      </c>
      <c r="B1544" s="819" t="s">
        <v>262</v>
      </c>
      <c r="C1544" s="954" t="s">
        <v>2081</v>
      </c>
      <c r="D1544" s="819" t="s">
        <v>3754</v>
      </c>
      <c r="E1544" s="844" t="s">
        <v>1397</v>
      </c>
      <c r="F1544" s="844" t="s">
        <v>2917</v>
      </c>
      <c r="G1544" s="956">
        <v>41162</v>
      </c>
    </row>
    <row r="1545" spans="1:7">
      <c r="A1545" s="819">
        <v>1547</v>
      </c>
      <c r="B1545" s="819" t="s">
        <v>28</v>
      </c>
      <c r="C1545" s="954" t="s">
        <v>3255</v>
      </c>
      <c r="D1545" s="819" t="s">
        <v>3256</v>
      </c>
      <c r="E1545" s="844" t="s">
        <v>2917</v>
      </c>
      <c r="F1545" s="844" t="s">
        <v>2917</v>
      </c>
      <c r="G1545" s="956">
        <v>41155</v>
      </c>
    </row>
    <row r="1546" spans="1:7">
      <c r="A1546" s="819">
        <v>1548</v>
      </c>
      <c r="B1546" s="819" t="s">
        <v>137</v>
      </c>
      <c r="C1546" s="954" t="s">
        <v>5155</v>
      </c>
      <c r="D1546" s="819" t="s">
        <v>1156</v>
      </c>
      <c r="E1546" s="844" t="s">
        <v>1397</v>
      </c>
      <c r="F1546" s="844" t="s">
        <v>1924</v>
      </c>
      <c r="G1546" s="956">
        <v>41155</v>
      </c>
    </row>
    <row r="1547" spans="1:7">
      <c r="A1547" s="819">
        <v>1549</v>
      </c>
      <c r="B1547" s="819" t="s">
        <v>158</v>
      </c>
      <c r="C1547" s="954" t="s">
        <v>2961</v>
      </c>
      <c r="D1547" s="819" t="s">
        <v>1039</v>
      </c>
      <c r="E1547" s="844" t="s">
        <v>2917</v>
      </c>
      <c r="F1547" s="844" t="s">
        <v>2917</v>
      </c>
      <c r="G1547" s="956">
        <v>41198</v>
      </c>
    </row>
    <row r="1548" spans="1:7">
      <c r="A1548" s="819">
        <v>1550</v>
      </c>
      <c r="B1548" s="819" t="s">
        <v>137</v>
      </c>
      <c r="C1548" s="954" t="s">
        <v>5156</v>
      </c>
      <c r="D1548" s="819" t="s">
        <v>5157</v>
      </c>
      <c r="E1548" s="844" t="s">
        <v>1397</v>
      </c>
      <c r="F1548" s="844" t="s">
        <v>3771</v>
      </c>
      <c r="G1548" s="956">
        <v>41204</v>
      </c>
    </row>
    <row r="1549" spans="1:7">
      <c r="A1549" s="807">
        <v>1551</v>
      </c>
      <c r="B1549" s="844" t="s">
        <v>196</v>
      </c>
      <c r="C1549" s="866" t="s">
        <v>5158</v>
      </c>
      <c r="D1549" s="844" t="s">
        <v>5159</v>
      </c>
      <c r="E1549" s="807" t="s">
        <v>1397</v>
      </c>
      <c r="F1549" s="807" t="s">
        <v>4591</v>
      </c>
      <c r="G1549" s="865" t="s">
        <v>5180</v>
      </c>
    </row>
    <row r="1550" spans="1:7">
      <c r="A1550" s="807">
        <v>1552</v>
      </c>
      <c r="B1550" s="844" t="s">
        <v>137</v>
      </c>
      <c r="C1550" s="954" t="s">
        <v>5160</v>
      </c>
      <c r="D1550" s="807" t="s">
        <v>5161</v>
      </c>
      <c r="E1550" s="807" t="s">
        <v>1397</v>
      </c>
      <c r="F1550" s="807" t="s">
        <v>4534</v>
      </c>
      <c r="G1550" s="956">
        <v>41179</v>
      </c>
    </row>
    <row r="1551" spans="1:7">
      <c r="A1551" s="807">
        <v>1553</v>
      </c>
      <c r="B1551" s="844" t="s">
        <v>13</v>
      </c>
      <c r="C1551" s="954" t="s">
        <v>121</v>
      </c>
      <c r="D1551" s="819"/>
      <c r="E1551" s="807" t="s">
        <v>1371</v>
      </c>
      <c r="F1551" s="807" t="s">
        <v>3771</v>
      </c>
      <c r="G1551" s="956">
        <v>41204</v>
      </c>
    </row>
    <row r="1552" spans="1:7">
      <c r="A1552" s="807">
        <v>1554</v>
      </c>
      <c r="B1552" s="844" t="s">
        <v>137</v>
      </c>
      <c r="C1552" s="954" t="s">
        <v>5162</v>
      </c>
      <c r="D1552" s="819" t="s">
        <v>5163</v>
      </c>
      <c r="E1552" s="844" t="s">
        <v>1397</v>
      </c>
      <c r="F1552" s="844" t="s">
        <v>1924</v>
      </c>
      <c r="G1552" s="956">
        <v>41192</v>
      </c>
    </row>
    <row r="1553" spans="1:7">
      <c r="A1553" s="807">
        <v>1555</v>
      </c>
      <c r="B1553" s="844" t="s">
        <v>226</v>
      </c>
      <c r="C1553" s="954" t="s">
        <v>5164</v>
      </c>
      <c r="D1553" s="819" t="s">
        <v>5165</v>
      </c>
      <c r="E1553" s="844" t="s">
        <v>1397</v>
      </c>
      <c r="F1553" s="844" t="s">
        <v>5534</v>
      </c>
      <c r="G1553" s="956">
        <v>41208</v>
      </c>
    </row>
    <row r="1554" spans="1:7">
      <c r="A1554" s="807">
        <v>1556</v>
      </c>
      <c r="B1554" s="844" t="s">
        <v>137</v>
      </c>
      <c r="C1554" s="954" t="s">
        <v>5166</v>
      </c>
      <c r="D1554" s="819" t="s">
        <v>1432</v>
      </c>
      <c r="E1554" s="844" t="s">
        <v>1397</v>
      </c>
      <c r="F1554" s="844" t="s">
        <v>3056</v>
      </c>
      <c r="G1554" s="956">
        <v>41208</v>
      </c>
    </row>
    <row r="1555" spans="1:7">
      <c r="A1555" s="807">
        <v>1557</v>
      </c>
      <c r="B1555" s="844" t="s">
        <v>196</v>
      </c>
      <c r="C1555" s="954" t="s">
        <v>4578</v>
      </c>
      <c r="D1555" s="819" t="s">
        <v>5167</v>
      </c>
      <c r="E1555" s="844" t="s">
        <v>1371</v>
      </c>
      <c r="F1555" s="844" t="s">
        <v>4591</v>
      </c>
      <c r="G1555" s="956">
        <v>41214</v>
      </c>
    </row>
    <row r="1556" spans="1:7">
      <c r="A1556" s="807">
        <v>1558</v>
      </c>
      <c r="B1556" s="844" t="s">
        <v>28</v>
      </c>
      <c r="C1556" s="954" t="s">
        <v>4590</v>
      </c>
      <c r="D1556" s="819" t="s">
        <v>1545</v>
      </c>
      <c r="E1556" s="844" t="s">
        <v>3056</v>
      </c>
      <c r="F1556" s="844" t="s">
        <v>5532</v>
      </c>
      <c r="G1556" s="956">
        <v>41187</v>
      </c>
    </row>
    <row r="1557" spans="1:7">
      <c r="A1557" s="807">
        <v>1559</v>
      </c>
      <c r="B1557" s="844" t="s">
        <v>28</v>
      </c>
      <c r="C1557" s="954" t="s">
        <v>1976</v>
      </c>
      <c r="D1557" s="819" t="s">
        <v>1124</v>
      </c>
      <c r="E1557" s="844" t="s">
        <v>1397</v>
      </c>
      <c r="F1557" s="844" t="s">
        <v>5535</v>
      </c>
      <c r="G1557" s="956">
        <v>41187</v>
      </c>
    </row>
    <row r="1558" spans="1:7">
      <c r="A1558" s="807">
        <v>1560</v>
      </c>
      <c r="B1558" s="844" t="s">
        <v>1029</v>
      </c>
      <c r="C1558" s="954" t="s">
        <v>5168</v>
      </c>
      <c r="D1558" s="819" t="s">
        <v>2945</v>
      </c>
      <c r="E1558" s="844" t="s">
        <v>1371</v>
      </c>
      <c r="F1558" s="844" t="s">
        <v>3214</v>
      </c>
      <c r="G1558" s="956">
        <v>41032</v>
      </c>
    </row>
    <row r="1559" spans="1:7">
      <c r="A1559" s="807">
        <v>1561</v>
      </c>
      <c r="B1559" s="844" t="s">
        <v>13</v>
      </c>
      <c r="C1559" s="954" t="s">
        <v>5169</v>
      </c>
      <c r="D1559" s="819" t="s">
        <v>790</v>
      </c>
      <c r="E1559" s="844" t="s">
        <v>1371</v>
      </c>
      <c r="F1559" s="844" t="s">
        <v>3771</v>
      </c>
      <c r="G1559" s="956">
        <v>41200</v>
      </c>
    </row>
    <row r="1560" spans="1:7">
      <c r="A1560" s="807">
        <v>1562</v>
      </c>
      <c r="B1560" s="844" t="s">
        <v>143</v>
      </c>
      <c r="C1560" s="954" t="s">
        <v>4765</v>
      </c>
      <c r="D1560" s="819" t="s">
        <v>5170</v>
      </c>
      <c r="E1560" s="844" t="s">
        <v>1371</v>
      </c>
      <c r="F1560" s="844" t="s">
        <v>3771</v>
      </c>
      <c r="G1560" s="956">
        <v>41204</v>
      </c>
    </row>
    <row r="1561" spans="1:7">
      <c r="A1561" s="807">
        <v>1563</v>
      </c>
      <c r="B1561" s="844" t="s">
        <v>12</v>
      </c>
      <c r="C1561" s="954" t="s">
        <v>5171</v>
      </c>
      <c r="D1561" s="819" t="s">
        <v>5172</v>
      </c>
      <c r="E1561" s="844" t="s">
        <v>1371</v>
      </c>
      <c r="F1561" s="844" t="s">
        <v>1371</v>
      </c>
      <c r="G1561" s="956">
        <v>41211</v>
      </c>
    </row>
    <row r="1562" spans="1:7">
      <c r="A1562" s="807">
        <v>1564</v>
      </c>
      <c r="B1562" s="844" t="s">
        <v>143</v>
      </c>
      <c r="C1562" s="954" t="s">
        <v>5173</v>
      </c>
      <c r="D1562" s="819" t="s">
        <v>5058</v>
      </c>
      <c r="E1562" s="844" t="s">
        <v>1371</v>
      </c>
      <c r="F1562" s="844" t="s">
        <v>1371</v>
      </c>
      <c r="G1562" s="956">
        <v>41206</v>
      </c>
    </row>
    <row r="1563" spans="1:7">
      <c r="A1563" s="807">
        <v>1565</v>
      </c>
      <c r="B1563" s="844" t="s">
        <v>3044</v>
      </c>
      <c r="C1563" s="954" t="s">
        <v>5174</v>
      </c>
      <c r="D1563" s="819" t="s">
        <v>1124</v>
      </c>
      <c r="E1563" s="844" t="s">
        <v>1371</v>
      </c>
      <c r="F1563" s="844" t="s">
        <v>3771</v>
      </c>
      <c r="G1563" s="956">
        <v>41228</v>
      </c>
    </row>
    <row r="1564" spans="1:7">
      <c r="A1564" s="807">
        <v>1566</v>
      </c>
      <c r="B1564" s="844" t="s">
        <v>147</v>
      </c>
      <c r="C1564" s="954" t="s">
        <v>4702</v>
      </c>
      <c r="D1564" s="819" t="s">
        <v>5175</v>
      </c>
      <c r="E1564" s="844" t="s">
        <v>1371</v>
      </c>
      <c r="F1564" s="844" t="s">
        <v>3771</v>
      </c>
      <c r="G1564" s="956">
        <v>41226</v>
      </c>
    </row>
    <row r="1565" spans="1:7">
      <c r="A1565" s="807">
        <v>1567</v>
      </c>
      <c r="B1565" s="844" t="s">
        <v>147</v>
      </c>
      <c r="C1565" s="954" t="s">
        <v>3029</v>
      </c>
      <c r="D1565" s="819" t="s">
        <v>2705</v>
      </c>
      <c r="E1565" s="844" t="s">
        <v>1371</v>
      </c>
      <c r="F1565" s="844" t="s">
        <v>3771</v>
      </c>
      <c r="G1565" s="956">
        <v>41226</v>
      </c>
    </row>
    <row r="1566" spans="1:7">
      <c r="A1566" s="807">
        <v>1568</v>
      </c>
      <c r="B1566" s="844" t="s">
        <v>147</v>
      </c>
      <c r="C1566" s="954" t="s">
        <v>1386</v>
      </c>
      <c r="D1566" s="819" t="s">
        <v>817</v>
      </c>
      <c r="E1566" s="844" t="s">
        <v>1371</v>
      </c>
      <c r="F1566" s="844" t="s">
        <v>3771</v>
      </c>
      <c r="G1566" s="956">
        <v>41226</v>
      </c>
    </row>
    <row r="1567" spans="1:7">
      <c r="A1567" s="807">
        <v>1569</v>
      </c>
      <c r="B1567" s="844" t="s">
        <v>28</v>
      </c>
      <c r="C1567" s="954" t="s">
        <v>2820</v>
      </c>
      <c r="D1567" s="819" t="s">
        <v>2928</v>
      </c>
      <c r="E1567" s="844" t="s">
        <v>1371</v>
      </c>
      <c r="F1567" s="844" t="s">
        <v>3771</v>
      </c>
      <c r="G1567" s="956">
        <v>41229</v>
      </c>
    </row>
    <row r="1568" spans="1:7">
      <c r="A1568" s="807">
        <v>1570</v>
      </c>
      <c r="B1568" s="844" t="s">
        <v>137</v>
      </c>
      <c r="C1568" s="954" t="s">
        <v>1561</v>
      </c>
      <c r="D1568" s="819" t="s">
        <v>4573</v>
      </c>
      <c r="E1568" s="844" t="s">
        <v>1371</v>
      </c>
      <c r="F1568" s="844" t="s">
        <v>3771</v>
      </c>
      <c r="G1568" s="956">
        <v>41229</v>
      </c>
    </row>
    <row r="1569" spans="1:7">
      <c r="A1569" s="807">
        <v>1571</v>
      </c>
      <c r="B1569" s="844" t="s">
        <v>442</v>
      </c>
      <c r="C1569" s="954" t="s">
        <v>5176</v>
      </c>
      <c r="D1569" s="819" t="s">
        <v>5177</v>
      </c>
      <c r="E1569" s="844" t="s">
        <v>1397</v>
      </c>
      <c r="F1569" s="844" t="s">
        <v>3771</v>
      </c>
      <c r="G1569" s="956">
        <v>41226</v>
      </c>
    </row>
    <row r="1570" spans="1:7">
      <c r="A1570" s="807">
        <v>1572</v>
      </c>
      <c r="B1570" s="844" t="s">
        <v>137</v>
      </c>
      <c r="C1570" s="954" t="s">
        <v>5178</v>
      </c>
      <c r="D1570" s="819" t="s">
        <v>5179</v>
      </c>
      <c r="E1570" s="844" t="s">
        <v>1397</v>
      </c>
      <c r="F1570" s="844" t="s">
        <v>5536</v>
      </c>
      <c r="G1570" s="956">
        <v>41231</v>
      </c>
    </row>
    <row r="1571" spans="1:7">
      <c r="A1571" s="807">
        <v>1573</v>
      </c>
      <c r="B1571" s="844" t="s">
        <v>1941</v>
      </c>
      <c r="C1571" s="954" t="s">
        <v>4258</v>
      </c>
      <c r="D1571" s="819" t="s">
        <v>4229</v>
      </c>
      <c r="E1571" s="844" t="s">
        <v>1371</v>
      </c>
      <c r="F1571" s="844" t="s">
        <v>1371</v>
      </c>
      <c r="G1571" s="955" t="s">
        <v>6586</v>
      </c>
    </row>
    <row r="1572" spans="1:7">
      <c r="A1572" s="807">
        <v>1574</v>
      </c>
      <c r="B1572" s="844" t="s">
        <v>6617</v>
      </c>
      <c r="C1572" s="844" t="s">
        <v>311</v>
      </c>
      <c r="D1572" s="819"/>
      <c r="E1572" s="819"/>
      <c r="F1572" s="844" t="s">
        <v>3771</v>
      </c>
      <c r="G1572" s="956">
        <v>41098</v>
      </c>
    </row>
    <row r="1573" spans="1:7">
      <c r="A1573" s="807">
        <v>1575</v>
      </c>
      <c r="B1573" s="844" t="s">
        <v>763</v>
      </c>
      <c r="C1573" s="844" t="s">
        <v>311</v>
      </c>
      <c r="D1573" s="819"/>
      <c r="E1573" s="819"/>
      <c r="F1573" s="844" t="s">
        <v>1371</v>
      </c>
      <c r="G1573" s="956">
        <v>41097</v>
      </c>
    </row>
    <row r="1574" spans="1:7">
      <c r="A1574" s="807">
        <v>1576</v>
      </c>
      <c r="B1574" s="844" t="s">
        <v>24</v>
      </c>
      <c r="C1574" s="954" t="s">
        <v>5543</v>
      </c>
      <c r="D1574" s="819" t="s">
        <v>1124</v>
      </c>
      <c r="E1574" s="819" t="s">
        <v>1397</v>
      </c>
      <c r="F1574" s="844" t="s">
        <v>2479</v>
      </c>
      <c r="G1574" s="956">
        <v>41130</v>
      </c>
    </row>
    <row r="1575" spans="1:7">
      <c r="A1575" s="807">
        <v>1577</v>
      </c>
      <c r="B1575" s="844" t="s">
        <v>28</v>
      </c>
      <c r="C1575" s="844" t="s">
        <v>311</v>
      </c>
      <c r="D1575" s="819"/>
      <c r="E1575" s="819"/>
      <c r="F1575" s="844" t="s">
        <v>2479</v>
      </c>
      <c r="G1575" s="956">
        <v>40980</v>
      </c>
    </row>
    <row r="1576" spans="1:7">
      <c r="A1576" s="807">
        <v>1578</v>
      </c>
      <c r="B1576" s="844" t="s">
        <v>763</v>
      </c>
      <c r="C1576" s="844" t="s">
        <v>311</v>
      </c>
      <c r="D1576" s="819"/>
      <c r="E1576" s="819"/>
      <c r="F1576" s="844" t="s">
        <v>1371</v>
      </c>
      <c r="G1576" s="956">
        <v>41022</v>
      </c>
    </row>
    <row r="1577" spans="1:7">
      <c r="A1577" s="807">
        <v>1579</v>
      </c>
      <c r="B1577" s="844" t="s">
        <v>175</v>
      </c>
      <c r="C1577" s="844" t="s">
        <v>311</v>
      </c>
      <c r="D1577" s="819"/>
      <c r="E1577" s="819"/>
      <c r="F1577" s="844" t="s">
        <v>1371</v>
      </c>
      <c r="G1577" s="956">
        <v>41092</v>
      </c>
    </row>
    <row r="1578" spans="1:7">
      <c r="A1578" s="807">
        <v>1580</v>
      </c>
      <c r="B1578" s="844" t="s">
        <v>30</v>
      </c>
      <c r="C1578" s="844" t="s">
        <v>311</v>
      </c>
      <c r="D1578" s="819"/>
      <c r="E1578" s="819"/>
      <c r="F1578" s="844" t="s">
        <v>1371</v>
      </c>
      <c r="G1578" s="956">
        <v>41101</v>
      </c>
    </row>
    <row r="1579" spans="1:7">
      <c r="A1579" s="807">
        <v>1581</v>
      </c>
      <c r="B1579" s="844" t="s">
        <v>175</v>
      </c>
      <c r="C1579" s="954" t="s">
        <v>4572</v>
      </c>
      <c r="D1579" s="819"/>
      <c r="E1579" s="819" t="s">
        <v>1371</v>
      </c>
      <c r="F1579" s="844" t="s">
        <v>3692</v>
      </c>
      <c r="G1579" s="956">
        <v>40954</v>
      </c>
    </row>
    <row r="1580" spans="1:7">
      <c r="A1580" s="807">
        <v>1582</v>
      </c>
      <c r="B1580" s="844" t="s">
        <v>1941</v>
      </c>
      <c r="C1580" s="954" t="s">
        <v>6587</v>
      </c>
      <c r="D1580" s="819"/>
      <c r="E1580" s="819" t="s">
        <v>1371</v>
      </c>
      <c r="F1580" s="844" t="s">
        <v>5286</v>
      </c>
      <c r="G1580" s="956">
        <v>40933</v>
      </c>
    </row>
    <row r="1581" spans="1:7">
      <c r="A1581" s="807">
        <v>1583</v>
      </c>
      <c r="B1581" s="844" t="s">
        <v>1941</v>
      </c>
      <c r="C1581" s="954"/>
      <c r="D1581" s="819"/>
      <c r="E1581" s="819"/>
      <c r="F1581" s="844" t="s">
        <v>2479</v>
      </c>
      <c r="G1581" s="956">
        <v>40887</v>
      </c>
    </row>
    <row r="1582" spans="1:7">
      <c r="A1582" s="807">
        <v>1584</v>
      </c>
      <c r="B1582" s="844" t="s">
        <v>763</v>
      </c>
      <c r="C1582" s="954" t="s">
        <v>6620</v>
      </c>
      <c r="D1582" s="954" t="s">
        <v>6621</v>
      </c>
      <c r="E1582" s="819" t="s">
        <v>6619</v>
      </c>
      <c r="F1582" s="844" t="s">
        <v>2479</v>
      </c>
      <c r="G1582" s="956">
        <v>41197</v>
      </c>
    </row>
    <row r="1583" spans="1:7">
      <c r="A1583" s="807">
        <v>1585</v>
      </c>
      <c r="B1583" s="844" t="s">
        <v>1947</v>
      </c>
      <c r="C1583" s="954" t="s">
        <v>6266</v>
      </c>
      <c r="D1583" s="819"/>
      <c r="E1583" s="819"/>
      <c r="F1583" s="844" t="s">
        <v>3771</v>
      </c>
      <c r="G1583" s="956">
        <v>41204</v>
      </c>
    </row>
    <row r="1584" spans="1:7">
      <c r="A1584" s="807">
        <v>1586</v>
      </c>
      <c r="B1584" s="844" t="s">
        <v>763</v>
      </c>
      <c r="C1584" s="954" t="s">
        <v>6622</v>
      </c>
      <c r="D1584" s="954" t="s">
        <v>6623</v>
      </c>
      <c r="E1584" s="819" t="s">
        <v>6619</v>
      </c>
      <c r="F1584" s="844" t="s">
        <v>1371</v>
      </c>
      <c r="G1584" s="956">
        <v>41103</v>
      </c>
    </row>
    <row r="1585" spans="1:7">
      <c r="A1585" s="807">
        <v>1587</v>
      </c>
      <c r="B1585" s="844" t="s">
        <v>3815</v>
      </c>
      <c r="C1585" s="954" t="s">
        <v>4162</v>
      </c>
      <c r="D1585" s="819" t="s">
        <v>3778</v>
      </c>
      <c r="E1585" s="819" t="s">
        <v>1371</v>
      </c>
      <c r="F1585" s="844" t="s">
        <v>1371</v>
      </c>
      <c r="G1585" s="956">
        <v>41093</v>
      </c>
    </row>
    <row r="1586" spans="1:7">
      <c r="A1586" s="807">
        <v>1588</v>
      </c>
      <c r="B1586" s="844" t="s">
        <v>28</v>
      </c>
      <c r="C1586" s="954"/>
      <c r="D1586" s="819"/>
      <c r="E1586" s="819"/>
      <c r="F1586" s="844" t="s">
        <v>1924</v>
      </c>
      <c r="G1586" s="956">
        <v>41132</v>
      </c>
    </row>
    <row r="1587" spans="1:7">
      <c r="A1587" s="807">
        <v>1589</v>
      </c>
      <c r="B1587" s="844" t="s">
        <v>1941</v>
      </c>
      <c r="C1587" s="954" t="s">
        <v>6587</v>
      </c>
      <c r="D1587" s="819"/>
      <c r="E1587" s="819" t="s">
        <v>1851</v>
      </c>
      <c r="F1587" s="844" t="s">
        <v>1851</v>
      </c>
      <c r="G1587" s="956">
        <v>40940</v>
      </c>
    </row>
    <row r="1588" spans="1:7">
      <c r="A1588" s="807">
        <v>1590</v>
      </c>
      <c r="B1588" s="844" t="s">
        <v>6588</v>
      </c>
      <c r="C1588" s="954" t="s">
        <v>6589</v>
      </c>
      <c r="D1588" s="819"/>
      <c r="E1588" s="819" t="s">
        <v>1851</v>
      </c>
      <c r="F1588" s="844" t="s">
        <v>3247</v>
      </c>
      <c r="G1588" s="956">
        <v>40933</v>
      </c>
    </row>
    <row r="1589" spans="1:7">
      <c r="A1589" s="807">
        <v>1591</v>
      </c>
      <c r="B1589" s="844" t="s">
        <v>28</v>
      </c>
      <c r="C1589" s="954"/>
      <c r="D1589" s="819"/>
      <c r="E1589" s="819"/>
      <c r="F1589" s="844" t="s">
        <v>3710</v>
      </c>
      <c r="G1589" s="956">
        <v>41258</v>
      </c>
    </row>
    <row r="1590" spans="1:7">
      <c r="A1590" s="807">
        <v>1592</v>
      </c>
      <c r="B1590" s="844" t="s">
        <v>28</v>
      </c>
      <c r="C1590" s="954"/>
      <c r="D1590" s="819"/>
      <c r="E1590" s="819"/>
      <c r="F1590" s="844" t="s">
        <v>3710</v>
      </c>
      <c r="G1590" s="956">
        <v>41258</v>
      </c>
    </row>
    <row r="1591" spans="1:7">
      <c r="A1591" s="807">
        <v>1593</v>
      </c>
      <c r="B1591" s="844" t="s">
        <v>1941</v>
      </c>
      <c r="C1591" s="954"/>
      <c r="D1591" s="819"/>
      <c r="E1591" s="819"/>
      <c r="F1591" s="844" t="s">
        <v>6590</v>
      </c>
      <c r="G1591" s="956">
        <v>40925</v>
      </c>
    </row>
    <row r="1592" spans="1:7">
      <c r="A1592" s="807">
        <v>1594</v>
      </c>
      <c r="B1592" s="844" t="s">
        <v>6588</v>
      </c>
      <c r="C1592" s="954" t="s">
        <v>6589</v>
      </c>
      <c r="D1592" s="819"/>
      <c r="E1592" s="819" t="s">
        <v>2932</v>
      </c>
      <c r="F1592" s="844" t="s">
        <v>1394</v>
      </c>
      <c r="G1592" s="956">
        <v>41225</v>
      </c>
    </row>
    <row r="1593" spans="1:7">
      <c r="A1593" s="807">
        <v>1595</v>
      </c>
      <c r="B1593" s="844" t="s">
        <v>3259</v>
      </c>
      <c r="C1593" s="954"/>
      <c r="D1593" s="819"/>
      <c r="E1593" s="819"/>
      <c r="F1593" s="844" t="s">
        <v>5532</v>
      </c>
      <c r="G1593" s="956">
        <v>41243</v>
      </c>
    </row>
    <row r="1594" spans="1:7">
      <c r="A1594" s="807">
        <v>1596</v>
      </c>
      <c r="B1594" s="844" t="s">
        <v>6</v>
      </c>
      <c r="C1594" s="866" t="s">
        <v>1524</v>
      </c>
      <c r="D1594" s="844" t="s">
        <v>1525</v>
      </c>
      <c r="E1594" s="844" t="s">
        <v>3056</v>
      </c>
      <c r="F1594" s="844" t="s">
        <v>4533</v>
      </c>
      <c r="G1594" s="956">
        <v>41143</v>
      </c>
    </row>
    <row r="1595" spans="1:7">
      <c r="A1595" s="807">
        <v>1597</v>
      </c>
      <c r="B1595" s="844" t="s">
        <v>158</v>
      </c>
      <c r="C1595" s="954" t="s">
        <v>3059</v>
      </c>
      <c r="D1595" s="819"/>
      <c r="E1595" s="819" t="s">
        <v>3056</v>
      </c>
      <c r="F1595" s="844" t="s">
        <v>5536</v>
      </c>
      <c r="G1595" s="956">
        <v>41231</v>
      </c>
    </row>
    <row r="1596" spans="1:7">
      <c r="A1596" s="807">
        <v>1598</v>
      </c>
      <c r="B1596" s="844" t="s">
        <v>306</v>
      </c>
      <c r="C1596" s="954" t="s">
        <v>6591</v>
      </c>
      <c r="D1596" s="819"/>
      <c r="E1596" s="819" t="s">
        <v>1371</v>
      </c>
      <c r="F1596" s="844" t="s">
        <v>3771</v>
      </c>
      <c r="G1596" s="956">
        <v>41158</v>
      </c>
    </row>
    <row r="1597" spans="1:7">
      <c r="A1597" s="807">
        <v>1599</v>
      </c>
      <c r="B1597" s="844" t="s">
        <v>763</v>
      </c>
      <c r="C1597" s="954"/>
      <c r="D1597" s="819"/>
      <c r="E1597" s="819"/>
      <c r="F1597" s="844" t="s">
        <v>3056</v>
      </c>
      <c r="G1597" s="956">
        <v>41208</v>
      </c>
    </row>
    <row r="1598" spans="1:7">
      <c r="A1598" s="807">
        <v>1600</v>
      </c>
      <c r="B1598" s="844" t="s">
        <v>143</v>
      </c>
      <c r="C1598" s="954" t="s">
        <v>5064</v>
      </c>
      <c r="D1598" s="819" t="s">
        <v>2974</v>
      </c>
      <c r="E1598" s="819" t="s">
        <v>3056</v>
      </c>
      <c r="F1598" s="844" t="s">
        <v>6592</v>
      </c>
      <c r="G1598" s="956">
        <v>41192</v>
      </c>
    </row>
    <row r="1599" spans="1:7">
      <c r="A1599" s="807">
        <v>1601</v>
      </c>
      <c r="B1599" s="844" t="s">
        <v>143</v>
      </c>
      <c r="C1599" s="954" t="s">
        <v>3165</v>
      </c>
      <c r="D1599" s="819" t="s">
        <v>3166</v>
      </c>
      <c r="E1599" s="819" t="s">
        <v>3056</v>
      </c>
      <c r="F1599" s="844" t="s">
        <v>6592</v>
      </c>
      <c r="G1599" s="956">
        <v>41192</v>
      </c>
    </row>
    <row r="1600" spans="1:7">
      <c r="A1600" s="807">
        <v>1602</v>
      </c>
      <c r="B1600" s="844" t="s">
        <v>95</v>
      </c>
      <c r="C1600" s="954" t="s">
        <v>6593</v>
      </c>
      <c r="D1600" s="819" t="s">
        <v>6594</v>
      </c>
      <c r="E1600" s="819" t="s">
        <v>1371</v>
      </c>
      <c r="F1600" s="844" t="s">
        <v>1371</v>
      </c>
      <c r="G1600" s="956">
        <v>40935</v>
      </c>
    </row>
    <row r="1601" spans="1:7">
      <c r="A1601" s="807">
        <v>1603</v>
      </c>
      <c r="B1601" s="844" t="s">
        <v>8</v>
      </c>
      <c r="C1601" s="954" t="s">
        <v>2484</v>
      </c>
      <c r="D1601" s="819" t="s">
        <v>2485</v>
      </c>
      <c r="E1601" s="819" t="s">
        <v>1371</v>
      </c>
      <c r="F1601" s="844" t="s">
        <v>1371</v>
      </c>
      <c r="G1601" s="956">
        <v>41095</v>
      </c>
    </row>
    <row r="1602" spans="1:7">
      <c r="A1602" s="807">
        <v>1604</v>
      </c>
      <c r="B1602" s="844" t="s">
        <v>147</v>
      </c>
      <c r="C1602" s="954" t="s">
        <v>6595</v>
      </c>
      <c r="D1602" s="819" t="s">
        <v>1042</v>
      </c>
      <c r="E1602" s="819" t="s">
        <v>1371</v>
      </c>
      <c r="F1602" s="844" t="s">
        <v>4337</v>
      </c>
      <c r="G1602" s="956">
        <v>40994</v>
      </c>
    </row>
    <row r="1603" spans="1:7">
      <c r="A1603" s="807">
        <v>1605</v>
      </c>
      <c r="B1603" s="844" t="s">
        <v>147</v>
      </c>
      <c r="C1603" s="954" t="s">
        <v>2486</v>
      </c>
      <c r="D1603" s="819" t="s">
        <v>1124</v>
      </c>
      <c r="E1603" s="819" t="s">
        <v>1371</v>
      </c>
      <c r="F1603" s="844" t="s">
        <v>1371</v>
      </c>
      <c r="G1603" s="956">
        <v>41022</v>
      </c>
    </row>
    <row r="1604" spans="1:7">
      <c r="A1604" s="807">
        <v>1606</v>
      </c>
      <c r="B1604" s="844" t="s">
        <v>6596</v>
      </c>
      <c r="C1604" s="954" t="s">
        <v>6597</v>
      </c>
      <c r="D1604" s="819" t="s">
        <v>6598</v>
      </c>
      <c r="E1604" s="819" t="s">
        <v>1371</v>
      </c>
      <c r="F1604" s="844" t="s">
        <v>1371</v>
      </c>
      <c r="G1604" s="956">
        <v>40935</v>
      </c>
    </row>
    <row r="1605" spans="1:7">
      <c r="A1605" s="807">
        <v>1607</v>
      </c>
      <c r="B1605" s="819" t="s">
        <v>97</v>
      </c>
      <c r="C1605" s="954" t="s">
        <v>2569</v>
      </c>
      <c r="D1605" s="819" t="s">
        <v>817</v>
      </c>
      <c r="E1605" s="819" t="s">
        <v>1371</v>
      </c>
      <c r="F1605" s="819" t="s">
        <v>1371</v>
      </c>
      <c r="G1605" s="956">
        <v>40936</v>
      </c>
    </row>
    <row r="1606" spans="1:7">
      <c r="A1606" s="807">
        <v>1608</v>
      </c>
      <c r="B1606" s="819" t="s">
        <v>97</v>
      </c>
      <c r="C1606" s="954" t="s">
        <v>98</v>
      </c>
      <c r="D1606" s="819"/>
      <c r="E1606" s="819" t="s">
        <v>1371</v>
      </c>
      <c r="F1606" s="819" t="s">
        <v>3207</v>
      </c>
      <c r="G1606" s="956">
        <v>40931</v>
      </c>
    </row>
    <row r="1607" spans="1:7">
      <c r="A1607" s="807">
        <v>1609</v>
      </c>
      <c r="B1607" s="819" t="s">
        <v>106</v>
      </c>
      <c r="C1607" s="954" t="s">
        <v>6599</v>
      </c>
      <c r="D1607" s="819"/>
      <c r="E1607" s="819" t="s">
        <v>1371</v>
      </c>
      <c r="F1607" s="819" t="s">
        <v>2479</v>
      </c>
      <c r="G1607" s="956">
        <v>41237</v>
      </c>
    </row>
    <row r="1608" spans="1:7">
      <c r="A1608" s="807">
        <v>1610</v>
      </c>
      <c r="B1608" s="819" t="s">
        <v>106</v>
      </c>
      <c r="C1608" s="954" t="s">
        <v>3048</v>
      </c>
      <c r="D1608" s="819" t="s">
        <v>3049</v>
      </c>
      <c r="E1608" s="819" t="s">
        <v>1371</v>
      </c>
      <c r="F1608" s="819" t="s">
        <v>2479</v>
      </c>
      <c r="G1608" s="956">
        <v>41237</v>
      </c>
    </row>
    <row r="1609" spans="1:7">
      <c r="A1609" s="807">
        <v>1611</v>
      </c>
      <c r="B1609" s="819" t="s">
        <v>137</v>
      </c>
      <c r="C1609" s="954" t="s">
        <v>4759</v>
      </c>
      <c r="D1609" s="819" t="s">
        <v>1156</v>
      </c>
      <c r="E1609" s="819" t="s">
        <v>1979</v>
      </c>
      <c r="F1609" s="819" t="s">
        <v>2479</v>
      </c>
      <c r="G1609" s="956">
        <v>41237</v>
      </c>
    </row>
    <row r="1610" spans="1:7">
      <c r="A1610" s="807">
        <v>1612</v>
      </c>
      <c r="B1610" s="819" t="s">
        <v>143</v>
      </c>
      <c r="C1610" s="954" t="s">
        <v>3117</v>
      </c>
      <c r="D1610" s="819" t="s">
        <v>3118</v>
      </c>
      <c r="E1610" s="819" t="s">
        <v>1371</v>
      </c>
      <c r="F1610" s="819" t="s">
        <v>1371</v>
      </c>
      <c r="G1610" s="956">
        <v>41230</v>
      </c>
    </row>
    <row r="1611" spans="1:7">
      <c r="A1611" s="807">
        <v>1613</v>
      </c>
      <c r="B1611" s="819" t="s">
        <v>1029</v>
      </c>
      <c r="C1611" s="954" t="s">
        <v>6600</v>
      </c>
      <c r="D1611" s="819" t="s">
        <v>6601</v>
      </c>
      <c r="E1611" s="819" t="s">
        <v>1371</v>
      </c>
      <c r="F1611" s="819" t="s">
        <v>1371</v>
      </c>
      <c r="G1611" s="956">
        <v>41248</v>
      </c>
    </row>
    <row r="1612" spans="1:7">
      <c r="A1612" s="807">
        <v>1614</v>
      </c>
      <c r="B1612" s="819" t="s">
        <v>143</v>
      </c>
      <c r="C1612" s="954" t="s">
        <v>3695</v>
      </c>
      <c r="D1612" s="819" t="s">
        <v>3696</v>
      </c>
      <c r="E1612" s="819" t="s">
        <v>1371</v>
      </c>
      <c r="F1612" s="819" t="s">
        <v>1371</v>
      </c>
      <c r="G1612" s="956">
        <v>41248</v>
      </c>
    </row>
    <row r="1613" spans="1:7">
      <c r="A1613" s="807">
        <v>1615</v>
      </c>
      <c r="B1613" s="819" t="s">
        <v>3259</v>
      </c>
      <c r="C1613" s="954" t="s">
        <v>6602</v>
      </c>
      <c r="D1613" s="819" t="s">
        <v>6603</v>
      </c>
      <c r="E1613" s="819" t="s">
        <v>1371</v>
      </c>
      <c r="F1613" s="819" t="s">
        <v>1371</v>
      </c>
      <c r="G1613" s="956">
        <v>41245</v>
      </c>
    </row>
    <row r="1614" spans="1:7">
      <c r="A1614" s="807">
        <v>1616</v>
      </c>
      <c r="B1614" s="819" t="s">
        <v>3259</v>
      </c>
      <c r="C1614" s="954" t="s">
        <v>6604</v>
      </c>
      <c r="D1614" s="819" t="s">
        <v>5066</v>
      </c>
      <c r="E1614" s="819" t="s">
        <v>1371</v>
      </c>
      <c r="F1614" s="819" t="s">
        <v>1371</v>
      </c>
      <c r="G1614" s="956">
        <v>41245</v>
      </c>
    </row>
    <row r="1615" spans="1:7">
      <c r="A1615" s="807">
        <v>1617</v>
      </c>
      <c r="B1615" s="819" t="s">
        <v>1029</v>
      </c>
      <c r="C1615" s="954" t="s">
        <v>6600</v>
      </c>
      <c r="D1615" s="819" t="s">
        <v>6601</v>
      </c>
      <c r="E1615" s="819" t="s">
        <v>1371</v>
      </c>
      <c r="F1615" s="819" t="s">
        <v>1371</v>
      </c>
      <c r="G1615" s="956">
        <v>41245</v>
      </c>
    </row>
    <row r="1616" spans="1:7">
      <c r="A1616" s="807">
        <v>1618</v>
      </c>
      <c r="B1616" s="819" t="s">
        <v>442</v>
      </c>
      <c r="C1616" s="954" t="s">
        <v>5176</v>
      </c>
      <c r="D1616" s="819" t="s">
        <v>5177</v>
      </c>
      <c r="E1616" s="819" t="s">
        <v>2917</v>
      </c>
      <c r="F1616" s="819" t="s">
        <v>2917</v>
      </c>
      <c r="G1616" s="956">
        <v>41237</v>
      </c>
    </row>
    <row r="1617" spans="1:7">
      <c r="A1617" s="807">
        <v>1619</v>
      </c>
      <c r="B1617" s="819" t="s">
        <v>28</v>
      </c>
      <c r="C1617" s="954" t="s">
        <v>6605</v>
      </c>
      <c r="D1617" s="819" t="s">
        <v>6606</v>
      </c>
      <c r="E1617" s="819" t="s">
        <v>2917</v>
      </c>
      <c r="F1617" s="819" t="s">
        <v>2917</v>
      </c>
      <c r="G1617" s="956">
        <v>41227</v>
      </c>
    </row>
    <row r="1618" spans="1:7">
      <c r="A1618" s="807">
        <v>1620</v>
      </c>
      <c r="B1618" s="819" t="s">
        <v>158</v>
      </c>
      <c r="C1618" s="954" t="s">
        <v>6607</v>
      </c>
      <c r="D1618" s="819"/>
      <c r="E1618" s="819" t="s">
        <v>2917</v>
      </c>
      <c r="F1618" s="819" t="s">
        <v>4534</v>
      </c>
      <c r="G1618" s="956">
        <v>41213</v>
      </c>
    </row>
    <row r="1619" spans="1:7">
      <c r="A1619" s="807">
        <v>1621</v>
      </c>
      <c r="B1619" s="819" t="s">
        <v>20</v>
      </c>
      <c r="C1619" s="954" t="s">
        <v>5968</v>
      </c>
      <c r="D1619" s="819" t="s">
        <v>5010</v>
      </c>
      <c r="E1619" s="819" t="s">
        <v>2917</v>
      </c>
      <c r="F1619" s="819" t="s">
        <v>2917</v>
      </c>
      <c r="G1619" s="956">
        <v>41211</v>
      </c>
    </row>
    <row r="1620" spans="1:7">
      <c r="A1620" s="807">
        <v>1622</v>
      </c>
      <c r="B1620" s="819" t="s">
        <v>1099</v>
      </c>
      <c r="C1620" s="954" t="s">
        <v>5228</v>
      </c>
      <c r="D1620" s="819" t="s">
        <v>5229</v>
      </c>
      <c r="E1620" s="819" t="s">
        <v>2917</v>
      </c>
      <c r="F1620" s="819" t="s">
        <v>4534</v>
      </c>
      <c r="G1620" s="956">
        <v>41206</v>
      </c>
    </row>
    <row r="1621" spans="1:7">
      <c r="A1621" s="807">
        <v>1623</v>
      </c>
      <c r="B1621" s="819" t="s">
        <v>28</v>
      </c>
      <c r="C1621" s="954" t="s">
        <v>6608</v>
      </c>
      <c r="D1621" s="819"/>
      <c r="E1621" s="819" t="s">
        <v>2917</v>
      </c>
      <c r="F1621" s="819" t="s">
        <v>4534</v>
      </c>
      <c r="G1621" s="956">
        <v>41206</v>
      </c>
    </row>
    <row r="1622" spans="1:7">
      <c r="A1622" s="807">
        <v>1624</v>
      </c>
      <c r="B1622" s="819" t="s">
        <v>137</v>
      </c>
      <c r="C1622" s="954" t="s">
        <v>5166</v>
      </c>
      <c r="D1622" s="819" t="s">
        <v>1432</v>
      </c>
      <c r="E1622" s="819" t="s">
        <v>2917</v>
      </c>
      <c r="F1622" s="819" t="s">
        <v>4534</v>
      </c>
      <c r="G1622" s="956">
        <v>41206</v>
      </c>
    </row>
    <row r="1623" spans="1:7">
      <c r="A1623" s="807">
        <v>1625</v>
      </c>
      <c r="B1623" s="819" t="s">
        <v>137</v>
      </c>
      <c r="C1623" s="954" t="s">
        <v>5166</v>
      </c>
      <c r="D1623" s="819" t="s">
        <v>1432</v>
      </c>
      <c r="E1623" s="819" t="s">
        <v>2917</v>
      </c>
      <c r="F1623" s="819" t="s">
        <v>6609</v>
      </c>
      <c r="G1623" s="956">
        <v>41204</v>
      </c>
    </row>
    <row r="1624" spans="1:7">
      <c r="A1624" s="807">
        <v>1626</v>
      </c>
      <c r="B1624" s="819" t="s">
        <v>1946</v>
      </c>
      <c r="C1624" s="954" t="s">
        <v>4709</v>
      </c>
      <c r="D1624" s="819" t="s">
        <v>5250</v>
      </c>
      <c r="E1624" s="819" t="s">
        <v>2917</v>
      </c>
      <c r="F1624" s="819" t="s">
        <v>6609</v>
      </c>
      <c r="G1624" s="956">
        <v>41199</v>
      </c>
    </row>
    <row r="1625" spans="1:7">
      <c r="A1625" s="807">
        <v>1627</v>
      </c>
      <c r="B1625" s="819" t="s">
        <v>763</v>
      </c>
      <c r="C1625" s="954"/>
      <c r="D1625" s="819"/>
      <c r="E1625" s="819"/>
      <c r="F1625" s="819" t="s">
        <v>6610</v>
      </c>
      <c r="G1625" s="956">
        <v>41101</v>
      </c>
    </row>
    <row r="1626" spans="1:7">
      <c r="A1626" s="807">
        <v>1628</v>
      </c>
      <c r="B1626" s="819" t="s">
        <v>175</v>
      </c>
      <c r="C1626" s="954"/>
      <c r="D1626" s="819"/>
      <c r="E1626" s="819"/>
      <c r="F1626" s="819" t="s">
        <v>3056</v>
      </c>
      <c r="G1626" s="956">
        <v>41102</v>
      </c>
    </row>
    <row r="1627" spans="1:7">
      <c r="A1627" s="807">
        <v>1629</v>
      </c>
      <c r="B1627" s="819" t="s">
        <v>175</v>
      </c>
      <c r="C1627" s="954" t="s">
        <v>3763</v>
      </c>
      <c r="D1627" s="819"/>
      <c r="E1627" s="819" t="s">
        <v>3056</v>
      </c>
      <c r="F1627" s="819" t="s">
        <v>3056</v>
      </c>
      <c r="G1627" s="956">
        <v>41103</v>
      </c>
    </row>
    <row r="1628" spans="1:7">
      <c r="A1628" s="807">
        <v>1630</v>
      </c>
      <c r="B1628" s="819" t="s">
        <v>30</v>
      </c>
      <c r="C1628" s="954" t="s">
        <v>6611</v>
      </c>
      <c r="D1628" s="819" t="s">
        <v>6612</v>
      </c>
      <c r="E1628" s="819" t="s">
        <v>3056</v>
      </c>
      <c r="F1628" s="819" t="s">
        <v>5532</v>
      </c>
      <c r="G1628" s="956">
        <v>41221</v>
      </c>
    </row>
    <row r="1629" spans="1:7">
      <c r="A1629" s="807">
        <v>1631</v>
      </c>
      <c r="B1629" s="819" t="s">
        <v>89</v>
      </c>
      <c r="C1629" s="954" t="s">
        <v>3679</v>
      </c>
      <c r="D1629" s="819" t="s">
        <v>3680</v>
      </c>
      <c r="E1629" s="819" t="s">
        <v>3056</v>
      </c>
      <c r="F1629" s="819" t="s">
        <v>3056</v>
      </c>
      <c r="G1629" s="956">
        <v>41251</v>
      </c>
    </row>
    <row r="1630" spans="1:7">
      <c r="A1630" s="807">
        <v>1632</v>
      </c>
      <c r="B1630" s="819" t="s">
        <v>143</v>
      </c>
      <c r="C1630" s="954" t="s">
        <v>2882</v>
      </c>
      <c r="D1630" s="819" t="s">
        <v>2974</v>
      </c>
      <c r="E1630" s="819" t="s">
        <v>1371</v>
      </c>
      <c r="F1630" s="819" t="s">
        <v>1371</v>
      </c>
      <c r="G1630" s="956">
        <v>41250</v>
      </c>
    </row>
    <row r="1631" spans="1:7">
      <c r="A1631" s="807">
        <v>1633</v>
      </c>
      <c r="B1631" s="819" t="s">
        <v>1029</v>
      </c>
      <c r="C1631" s="954" t="s">
        <v>5168</v>
      </c>
      <c r="D1631" s="819" t="s">
        <v>2945</v>
      </c>
      <c r="E1631" s="819" t="s">
        <v>1371</v>
      </c>
      <c r="F1631" s="819" t="s">
        <v>6613</v>
      </c>
      <c r="G1631" s="956">
        <v>41252</v>
      </c>
    </row>
    <row r="1632" spans="1:7">
      <c r="A1632" s="807">
        <v>1634</v>
      </c>
      <c r="B1632" s="819" t="s">
        <v>12</v>
      </c>
      <c r="C1632" s="954" t="s">
        <v>1704</v>
      </c>
      <c r="D1632" s="819"/>
      <c r="E1632" s="819" t="s">
        <v>2932</v>
      </c>
      <c r="F1632" s="819" t="s">
        <v>1371</v>
      </c>
      <c r="G1632" s="956">
        <v>41195</v>
      </c>
    </row>
    <row r="1633" spans="1:7">
      <c r="A1633" s="807">
        <v>1635</v>
      </c>
      <c r="B1633" s="819" t="s">
        <v>1029</v>
      </c>
      <c r="C1633" s="954" t="s">
        <v>6600</v>
      </c>
      <c r="D1633" s="819" t="s">
        <v>6601</v>
      </c>
      <c r="E1633" s="819" t="s">
        <v>1371</v>
      </c>
      <c r="F1633" s="819" t="s">
        <v>3214</v>
      </c>
      <c r="G1633" s="956">
        <v>41012</v>
      </c>
    </row>
    <row r="1634" spans="1:7">
      <c r="A1634" s="807">
        <v>1636</v>
      </c>
      <c r="B1634" s="819" t="s">
        <v>3044</v>
      </c>
      <c r="C1634" s="954" t="s">
        <v>4768</v>
      </c>
      <c r="D1634" s="819" t="s">
        <v>1124</v>
      </c>
      <c r="E1634" s="819" t="s">
        <v>1371</v>
      </c>
      <c r="F1634" s="819" t="s">
        <v>3214</v>
      </c>
      <c r="G1634" s="956">
        <v>41038</v>
      </c>
    </row>
    <row r="1635" spans="1:7">
      <c r="A1635" s="807">
        <v>1637</v>
      </c>
      <c r="B1635" s="844" t="s">
        <v>12</v>
      </c>
      <c r="C1635" s="954" t="s">
        <v>6614</v>
      </c>
      <c r="D1635" s="819" t="s">
        <v>5172</v>
      </c>
      <c r="E1635" s="844" t="s">
        <v>1371</v>
      </c>
      <c r="F1635" s="844" t="s">
        <v>3771</v>
      </c>
      <c r="G1635" s="956">
        <v>40915</v>
      </c>
    </row>
    <row r="1636" spans="1:7">
      <c r="A1636" s="807">
        <v>1638</v>
      </c>
      <c r="B1636" s="844" t="s">
        <v>3270</v>
      </c>
      <c r="C1636" s="954" t="s">
        <v>5958</v>
      </c>
      <c r="D1636" s="819" t="s">
        <v>6615</v>
      </c>
      <c r="E1636" s="844" t="s">
        <v>1371</v>
      </c>
      <c r="F1636" s="844" t="s">
        <v>3692</v>
      </c>
      <c r="G1636" s="956">
        <v>40954</v>
      </c>
    </row>
    <row r="1637" spans="1:7">
      <c r="A1637" s="819">
        <v>1639</v>
      </c>
      <c r="B1637" s="844" t="s">
        <v>218</v>
      </c>
      <c r="C1637" s="954" t="s">
        <v>3359</v>
      </c>
      <c r="D1637" s="819"/>
      <c r="E1637" s="844" t="s">
        <v>3056</v>
      </c>
      <c r="F1637" s="844" t="s">
        <v>3056</v>
      </c>
      <c r="G1637" s="956">
        <v>41101</v>
      </c>
    </row>
    <row r="1638" spans="1:7">
      <c r="A1638" s="819">
        <v>1640</v>
      </c>
      <c r="B1638" s="844" t="s">
        <v>175</v>
      </c>
      <c r="C1638" s="954" t="s">
        <v>3359</v>
      </c>
      <c r="D1638" s="819"/>
      <c r="E1638" s="844" t="s">
        <v>3056</v>
      </c>
      <c r="F1638" s="844" t="s">
        <v>3056</v>
      </c>
      <c r="G1638" s="956">
        <v>41102</v>
      </c>
    </row>
    <row r="1639" spans="1:7">
      <c r="A1639" s="819">
        <v>1641</v>
      </c>
      <c r="B1639" s="844" t="s">
        <v>311</v>
      </c>
      <c r="C1639" s="954" t="s">
        <v>3359</v>
      </c>
      <c r="D1639" s="819"/>
      <c r="E1639" s="844" t="s">
        <v>3056</v>
      </c>
      <c r="F1639" s="844" t="s">
        <v>3056</v>
      </c>
      <c r="G1639" s="956">
        <v>41101</v>
      </c>
    </row>
    <row r="1640" spans="1:7">
      <c r="A1640" s="819">
        <v>1642</v>
      </c>
      <c r="B1640" s="844" t="s">
        <v>137</v>
      </c>
      <c r="C1640" s="954" t="s">
        <v>5551</v>
      </c>
      <c r="D1640" s="819" t="s">
        <v>5163</v>
      </c>
      <c r="E1640" s="844" t="s">
        <v>3056</v>
      </c>
      <c r="F1640" s="844" t="s">
        <v>1397</v>
      </c>
      <c r="G1640" s="956">
        <v>41208</v>
      </c>
    </row>
    <row r="1641" spans="1:7">
      <c r="A1641" s="819">
        <v>1643</v>
      </c>
      <c r="B1641" s="844" t="s">
        <v>137</v>
      </c>
      <c r="C1641" s="954" t="s">
        <v>6560</v>
      </c>
      <c r="D1641" s="819" t="s">
        <v>1156</v>
      </c>
      <c r="E1641" s="844" t="s">
        <v>3056</v>
      </c>
      <c r="F1641" s="844" t="s">
        <v>1397</v>
      </c>
      <c r="G1641" s="956">
        <v>41192</v>
      </c>
    </row>
    <row r="1642" spans="1:7">
      <c r="A1642" s="819">
        <v>1644</v>
      </c>
      <c r="B1642" s="844" t="s">
        <v>137</v>
      </c>
      <c r="C1642" s="954" t="s">
        <v>6616</v>
      </c>
      <c r="D1642" s="819" t="s">
        <v>5163</v>
      </c>
      <c r="E1642" s="844" t="s">
        <v>3056</v>
      </c>
      <c r="F1642" s="844" t="s">
        <v>1397</v>
      </c>
      <c r="G1642" s="956">
        <v>41211</v>
      </c>
    </row>
    <row r="1643" spans="1:7">
      <c r="A1643" s="819">
        <v>1645</v>
      </c>
      <c r="B1643" s="844" t="s">
        <v>137</v>
      </c>
      <c r="C1643" s="954" t="s">
        <v>5551</v>
      </c>
      <c r="D1643" s="819" t="s">
        <v>5163</v>
      </c>
      <c r="E1643" s="844" t="s">
        <v>3056</v>
      </c>
      <c r="F1643" s="844" t="s">
        <v>1397</v>
      </c>
      <c r="G1643" s="956">
        <v>41181</v>
      </c>
    </row>
    <row r="1644" spans="1:7">
      <c r="A1644" s="819">
        <v>1646</v>
      </c>
      <c r="B1644" s="844" t="s">
        <v>137</v>
      </c>
      <c r="C1644" s="954" t="s">
        <v>5166</v>
      </c>
      <c r="D1644" s="819" t="s">
        <v>1432</v>
      </c>
      <c r="E1644" s="844" t="s">
        <v>3056</v>
      </c>
      <c r="F1644" s="844" t="s">
        <v>1397</v>
      </c>
      <c r="G1644" s="956">
        <v>41176</v>
      </c>
    </row>
  </sheetData>
  <hyperlinks>
    <hyperlink ref="D735" r:id="rId1" display="http://www.theplantlist.org/tpl/record/tro-26602597"/>
    <hyperlink ref="D624" r:id="rId2" display="http://www.theplantlist.org/tpl/record/kew-2684139"/>
    <hyperlink ref="D615" r:id="rId3" display="http://www.theplantlist.org/tpl/record/tro-26602623"/>
    <hyperlink ref="D598" r:id="rId4" display="http://www.theplantlist.org/tpl/record/kew-2602784"/>
    <hyperlink ref="D576" r:id="rId5" display="http://www.theplantlist.org/tpl/record/kew-33178"/>
    <hyperlink ref="D567" r:id="rId6" display="http://www.theplantlist.org/tpl/record/kew-5844"/>
    <hyperlink ref="D562" r:id="rId7" display="http://www.theplantlist.org/tpl/record/kew-2342605"/>
    <hyperlink ref="D559" r:id="rId8" display="http://www.theplantlist.org/tpl/record/kew-2378866"/>
    <hyperlink ref="D553" r:id="rId9" display="http://www.theplantlist.org/tpl/record/tro-26614677"/>
    <hyperlink ref="D733" r:id="rId10" display="http://www.theplantlist.org/tpl/record/tro-26609816"/>
  </hyperlinks>
  <pageMargins left="0.511811024" right="0.511811024" top="0.78740157499999996" bottom="0.78740157499999996" header="0.31496062000000002" footer="0.31496062000000002"/>
  <pageSetup paperSize="9" orientation="portrait" r:id="rId1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028"/>
  <sheetViews>
    <sheetView tabSelected="1" topLeftCell="A973" workbookViewId="0">
      <selection activeCell="C10" sqref="C10"/>
    </sheetView>
  </sheetViews>
  <sheetFormatPr defaultRowHeight="15.75"/>
  <cols>
    <col min="1" max="1" width="32.85546875" style="862" bestFit="1" customWidth="1"/>
    <col min="2" max="2" width="74.140625" style="862" bestFit="1" customWidth="1"/>
    <col min="3" max="3" width="21.7109375" style="423" bestFit="1" customWidth="1"/>
    <col min="4" max="4" width="7.42578125" style="423" bestFit="1" customWidth="1"/>
    <col min="5" max="5" width="10.7109375" style="423" bestFit="1" customWidth="1"/>
    <col min="6" max="6" width="17.28515625" style="423" bestFit="1" customWidth="1"/>
  </cols>
  <sheetData>
    <row r="1" spans="1:6">
      <c r="A1" s="910" t="s">
        <v>6374</v>
      </c>
      <c r="B1" s="910" t="s">
        <v>4683</v>
      </c>
      <c r="C1" s="799"/>
      <c r="D1" s="800"/>
      <c r="E1" s="800"/>
      <c r="F1" s="800"/>
    </row>
    <row r="2" spans="1:6">
      <c r="A2" s="910" t="s">
        <v>6255</v>
      </c>
      <c r="B2" s="862" t="s">
        <v>5977</v>
      </c>
      <c r="C2" s="799"/>
      <c r="D2" s="800"/>
      <c r="E2" s="800"/>
      <c r="F2" s="800"/>
    </row>
    <row r="3" spans="1:6">
      <c r="A3" s="910"/>
      <c r="B3" s="862" t="s">
        <v>5978</v>
      </c>
      <c r="C3" s="799"/>
      <c r="D3" s="800"/>
      <c r="E3" s="800"/>
      <c r="F3" s="800"/>
    </row>
    <row r="4" spans="1:6">
      <c r="A4" s="910"/>
      <c r="B4" s="862" t="s">
        <v>6288</v>
      </c>
      <c r="C4" s="800"/>
      <c r="D4" s="800"/>
      <c r="E4" s="800"/>
      <c r="F4" s="800"/>
    </row>
    <row r="5" spans="1:6">
      <c r="A5" s="910"/>
      <c r="B5" s="862" t="s">
        <v>6289</v>
      </c>
      <c r="C5" s="801"/>
      <c r="D5" s="800"/>
      <c r="E5" s="800"/>
      <c r="F5" s="800"/>
    </row>
    <row r="6" spans="1:6">
      <c r="A6" s="910" t="s">
        <v>4684</v>
      </c>
      <c r="B6" s="874" t="s">
        <v>6856</v>
      </c>
      <c r="C6" s="801"/>
      <c r="D6" s="800"/>
      <c r="E6" s="800"/>
      <c r="F6" s="800"/>
    </row>
    <row r="7" spans="1:6">
      <c r="A7" s="910" t="s">
        <v>4685</v>
      </c>
      <c r="B7" s="874" t="s">
        <v>6857</v>
      </c>
      <c r="C7" s="801"/>
      <c r="D7" s="800"/>
      <c r="E7" s="800"/>
      <c r="F7" s="800"/>
    </row>
    <row r="8" spans="1:6">
      <c r="A8" s="910" t="s">
        <v>6256</v>
      </c>
      <c r="B8" s="874" t="s">
        <v>5980</v>
      </c>
      <c r="C8" s="801"/>
      <c r="D8" s="800"/>
      <c r="E8" s="800"/>
      <c r="F8" s="800"/>
    </row>
    <row r="9" spans="1:6">
      <c r="A9" s="910"/>
      <c r="B9" s="874" t="s">
        <v>5981</v>
      </c>
      <c r="C9" s="801"/>
      <c r="D9" s="800"/>
      <c r="E9" s="800"/>
      <c r="F9" s="800"/>
    </row>
    <row r="10" spans="1:6">
      <c r="A10" s="910"/>
      <c r="B10" s="887" t="s">
        <v>5982</v>
      </c>
      <c r="C10" s="801"/>
      <c r="D10" s="800"/>
      <c r="E10" s="800"/>
      <c r="F10" s="800"/>
    </row>
    <row r="11" spans="1:6">
      <c r="A11" s="910"/>
      <c r="B11" s="887" t="s">
        <v>6858</v>
      </c>
      <c r="C11" s="801"/>
      <c r="D11" s="800"/>
      <c r="E11" s="800"/>
      <c r="F11" s="800"/>
    </row>
    <row r="12" spans="1:6">
      <c r="A12" s="910"/>
      <c r="B12" s="874" t="s">
        <v>6859</v>
      </c>
      <c r="C12" s="801"/>
      <c r="D12" s="800"/>
      <c r="E12" s="800"/>
      <c r="F12" s="800"/>
    </row>
    <row r="13" spans="1:6">
      <c r="A13" s="910"/>
      <c r="B13" s="887" t="s">
        <v>6860</v>
      </c>
      <c r="C13" s="801"/>
      <c r="D13" s="800"/>
      <c r="E13" s="800"/>
      <c r="F13" s="800"/>
    </row>
    <row r="14" spans="1:6">
      <c r="A14" s="910"/>
      <c r="B14" s="887" t="s">
        <v>6861</v>
      </c>
      <c r="C14" s="801"/>
      <c r="D14" s="800"/>
      <c r="E14" s="800"/>
      <c r="F14" s="800"/>
    </row>
    <row r="15" spans="1:6">
      <c r="A15" s="910"/>
      <c r="B15" s="862" t="s">
        <v>5983</v>
      </c>
      <c r="C15" s="801"/>
      <c r="D15" s="800"/>
      <c r="E15" s="800"/>
      <c r="F15" s="800"/>
    </row>
    <row r="16" spans="1:6">
      <c r="A16" s="910"/>
      <c r="B16" s="855" t="s">
        <v>6862</v>
      </c>
      <c r="C16" s="801"/>
      <c r="D16" s="800"/>
      <c r="E16" s="800"/>
      <c r="F16" s="800"/>
    </row>
    <row r="17" spans="1:6">
      <c r="A17" s="910"/>
      <c r="B17" s="874" t="s">
        <v>6290</v>
      </c>
      <c r="C17" s="801"/>
      <c r="D17" s="800"/>
      <c r="E17" s="800"/>
      <c r="F17" s="800"/>
    </row>
    <row r="18" spans="1:6">
      <c r="A18" s="910"/>
      <c r="B18" s="855" t="s">
        <v>6863</v>
      </c>
      <c r="C18" s="801"/>
      <c r="D18" s="800"/>
      <c r="E18" s="800"/>
      <c r="F18" s="800"/>
    </row>
    <row r="19" spans="1:6">
      <c r="A19" s="910" t="s">
        <v>5537</v>
      </c>
      <c r="B19" s="887" t="s">
        <v>6864</v>
      </c>
      <c r="C19" s="801"/>
      <c r="D19" s="801"/>
      <c r="E19" s="800"/>
      <c r="F19" s="800"/>
    </row>
    <row r="20" spans="1:6">
      <c r="A20" s="910"/>
      <c r="B20" s="887" t="s">
        <v>6865</v>
      </c>
      <c r="C20" s="801"/>
      <c r="D20" s="800"/>
      <c r="E20" s="800"/>
      <c r="F20" s="800"/>
    </row>
    <row r="21" spans="1:6">
      <c r="A21" s="910"/>
      <c r="B21" s="887" t="s">
        <v>6866</v>
      </c>
      <c r="C21" s="801"/>
      <c r="D21" s="800"/>
      <c r="E21" s="800"/>
      <c r="F21" s="800"/>
    </row>
    <row r="22" spans="1:6">
      <c r="A22" s="910" t="s">
        <v>4686</v>
      </c>
      <c r="B22" s="887" t="s">
        <v>6867</v>
      </c>
      <c r="C22" s="801"/>
      <c r="D22" s="800"/>
      <c r="E22" s="800"/>
      <c r="F22" s="800"/>
    </row>
    <row r="23" spans="1:6">
      <c r="A23" s="910"/>
      <c r="B23" s="887" t="s">
        <v>6868</v>
      </c>
      <c r="C23" s="801"/>
      <c r="D23" s="800"/>
      <c r="E23" s="800"/>
      <c r="F23" s="800"/>
    </row>
    <row r="24" spans="1:6">
      <c r="A24" s="910"/>
      <c r="B24" s="887" t="s">
        <v>6869</v>
      </c>
      <c r="C24" s="801"/>
      <c r="D24" s="800"/>
      <c r="E24" s="800"/>
      <c r="F24" s="800"/>
    </row>
    <row r="25" spans="1:6">
      <c r="A25" s="910"/>
      <c r="B25" s="862" t="s">
        <v>5984</v>
      </c>
      <c r="C25" s="801"/>
      <c r="D25" s="800"/>
      <c r="E25" s="800"/>
      <c r="F25" s="800"/>
    </row>
    <row r="26" spans="1:6">
      <c r="A26" s="882" t="s">
        <v>4687</v>
      </c>
      <c r="B26" s="886" t="s">
        <v>6870</v>
      </c>
      <c r="C26" s="801"/>
      <c r="D26" s="800"/>
      <c r="E26" s="800"/>
      <c r="F26" s="800"/>
    </row>
    <row r="27" spans="1:6">
      <c r="A27" s="882"/>
      <c r="B27" s="886" t="s">
        <v>6871</v>
      </c>
      <c r="C27" s="801"/>
      <c r="D27" s="801"/>
      <c r="E27" s="800"/>
      <c r="F27" s="800"/>
    </row>
    <row r="28" spans="1:6">
      <c r="A28" s="994"/>
      <c r="B28" s="886" t="s">
        <v>6872</v>
      </c>
      <c r="C28" s="801"/>
      <c r="D28" s="800"/>
      <c r="E28" s="800"/>
      <c r="F28" s="800"/>
    </row>
    <row r="29" spans="1:6">
      <c r="A29" s="910" t="s">
        <v>5959</v>
      </c>
      <c r="B29" s="887" t="s">
        <v>6873</v>
      </c>
      <c r="C29" s="801"/>
      <c r="D29" s="801"/>
      <c r="E29" s="800"/>
      <c r="F29" s="800"/>
    </row>
    <row r="30" spans="1:6">
      <c r="A30" s="910"/>
      <c r="B30" s="887" t="s">
        <v>5985</v>
      </c>
      <c r="C30" s="801"/>
      <c r="D30" s="801"/>
      <c r="E30" s="800"/>
      <c r="F30" s="800"/>
    </row>
    <row r="31" spans="1:6">
      <c r="A31" s="910"/>
      <c r="B31" s="887" t="s">
        <v>6874</v>
      </c>
      <c r="C31" s="801"/>
      <c r="D31" s="800"/>
      <c r="E31" s="800"/>
      <c r="F31" s="800"/>
    </row>
    <row r="32" spans="1:6">
      <c r="A32" s="910"/>
      <c r="B32" s="887" t="s">
        <v>6875</v>
      </c>
      <c r="C32" s="801"/>
      <c r="D32" s="800"/>
      <c r="E32" s="800"/>
      <c r="F32" s="800"/>
    </row>
    <row r="33" spans="1:6">
      <c r="A33" s="910"/>
      <c r="B33" s="887" t="s">
        <v>6876</v>
      </c>
      <c r="C33" s="801"/>
      <c r="D33" s="800"/>
      <c r="E33" s="800"/>
      <c r="F33" s="800"/>
    </row>
    <row r="34" spans="1:6">
      <c r="A34" s="910"/>
      <c r="B34" s="887" t="s">
        <v>6877</v>
      </c>
      <c r="C34" s="801"/>
      <c r="D34" s="800"/>
      <c r="E34" s="800"/>
      <c r="F34" s="800"/>
    </row>
    <row r="35" spans="1:6">
      <c r="A35" s="910" t="s">
        <v>6257</v>
      </c>
      <c r="B35" s="874" t="s">
        <v>5986</v>
      </c>
      <c r="C35" s="801"/>
      <c r="D35" s="800"/>
      <c r="E35" s="800"/>
      <c r="F35" s="800"/>
    </row>
    <row r="36" spans="1:6">
      <c r="A36" s="910"/>
      <c r="B36" s="874" t="s">
        <v>6291</v>
      </c>
      <c r="C36" s="799"/>
      <c r="D36" s="799"/>
      <c r="E36" s="800"/>
      <c r="F36" s="800"/>
    </row>
    <row r="37" spans="1:6">
      <c r="A37" s="910"/>
      <c r="B37" s="862" t="s">
        <v>5987</v>
      </c>
      <c r="C37" s="799"/>
      <c r="D37" s="800"/>
      <c r="E37" s="800"/>
      <c r="F37" s="800"/>
    </row>
    <row r="38" spans="1:6">
      <c r="A38" s="910"/>
      <c r="B38" s="874" t="s">
        <v>6292</v>
      </c>
      <c r="C38" s="799"/>
      <c r="D38" s="800"/>
      <c r="E38" s="800"/>
      <c r="F38" s="800"/>
    </row>
    <row r="39" spans="1:6">
      <c r="A39" s="910" t="s">
        <v>6258</v>
      </c>
      <c r="B39" s="887" t="s">
        <v>6878</v>
      </c>
      <c r="C39" s="801"/>
      <c r="D39" s="800"/>
      <c r="E39" s="800"/>
      <c r="F39" s="800"/>
    </row>
    <row r="40" spans="1:6">
      <c r="A40" s="910"/>
      <c r="B40" s="887" t="s">
        <v>6879</v>
      </c>
      <c r="C40" s="801"/>
      <c r="D40" s="800"/>
      <c r="E40" s="800"/>
      <c r="F40" s="800"/>
    </row>
    <row r="41" spans="1:6">
      <c r="A41" s="910"/>
      <c r="B41" s="887" t="s">
        <v>6880</v>
      </c>
      <c r="C41" s="801"/>
      <c r="D41" s="800"/>
      <c r="E41" s="800"/>
      <c r="F41" s="800"/>
    </row>
    <row r="42" spans="1:6">
      <c r="A42" s="910"/>
      <c r="B42" s="887" t="s">
        <v>5988</v>
      </c>
      <c r="C42" s="801"/>
      <c r="D42" s="800"/>
      <c r="E42" s="800"/>
      <c r="F42" s="800"/>
    </row>
    <row r="43" spans="1:6">
      <c r="A43" s="910"/>
      <c r="B43" s="887" t="s">
        <v>5989</v>
      </c>
      <c r="C43" s="801"/>
      <c r="D43" s="800"/>
      <c r="E43" s="800"/>
      <c r="F43" s="800"/>
    </row>
    <row r="44" spans="1:6">
      <c r="A44" s="910"/>
      <c r="B44" s="887" t="s">
        <v>6881</v>
      </c>
      <c r="C44" s="801"/>
      <c r="D44" s="800"/>
      <c r="E44" s="800"/>
      <c r="F44" s="800"/>
    </row>
    <row r="45" spans="1:6">
      <c r="A45" s="910"/>
      <c r="B45" s="887" t="s">
        <v>6882</v>
      </c>
      <c r="C45" s="801"/>
      <c r="D45" s="800"/>
      <c r="E45" s="800"/>
      <c r="F45" s="800"/>
    </row>
    <row r="46" spans="1:6">
      <c r="A46" s="910"/>
      <c r="B46" s="887" t="s">
        <v>6883</v>
      </c>
      <c r="C46" s="801"/>
      <c r="D46" s="800"/>
      <c r="E46" s="800"/>
      <c r="F46" s="800"/>
    </row>
    <row r="47" spans="1:6">
      <c r="A47" s="910"/>
      <c r="B47" s="874" t="s">
        <v>6884</v>
      </c>
      <c r="C47" s="801"/>
      <c r="D47" s="800"/>
      <c r="E47" s="800"/>
      <c r="F47" s="800"/>
    </row>
    <row r="48" spans="1:6">
      <c r="A48" s="910"/>
      <c r="B48" s="874" t="s">
        <v>6293</v>
      </c>
      <c r="C48" s="801"/>
      <c r="D48" s="800"/>
      <c r="E48" s="800"/>
      <c r="F48" s="800"/>
    </row>
    <row r="49" spans="1:6">
      <c r="A49" s="910"/>
      <c r="B49" s="874" t="s">
        <v>6885</v>
      </c>
      <c r="C49" s="801"/>
      <c r="D49" s="800"/>
      <c r="E49" s="800"/>
      <c r="F49" s="800"/>
    </row>
    <row r="50" spans="1:6">
      <c r="A50" s="910"/>
      <c r="B50" s="874" t="s">
        <v>6886</v>
      </c>
      <c r="C50" s="800"/>
      <c r="D50" s="800"/>
      <c r="E50" s="800"/>
      <c r="F50" s="800"/>
    </row>
    <row r="51" spans="1:6">
      <c r="A51" s="910"/>
      <c r="B51" s="887" t="s">
        <v>5879</v>
      </c>
      <c r="C51" s="800"/>
      <c r="D51" s="800"/>
      <c r="E51" s="800"/>
      <c r="F51" s="800"/>
    </row>
    <row r="52" spans="1:6">
      <c r="A52" s="910"/>
      <c r="B52" s="887" t="s">
        <v>5882</v>
      </c>
      <c r="C52" s="800"/>
      <c r="D52" s="800"/>
      <c r="E52" s="800"/>
      <c r="F52" s="800"/>
    </row>
    <row r="53" spans="1:6">
      <c r="A53" s="910" t="s">
        <v>4689</v>
      </c>
      <c r="B53" s="887" t="s">
        <v>5990</v>
      </c>
      <c r="C53" s="800"/>
      <c r="D53" s="800"/>
      <c r="E53" s="800"/>
      <c r="F53" s="800"/>
    </row>
    <row r="54" spans="1:6">
      <c r="A54" s="910" t="s">
        <v>5960</v>
      </c>
      <c r="B54" s="887" t="s">
        <v>6887</v>
      </c>
      <c r="C54" s="800"/>
      <c r="D54" s="800"/>
      <c r="E54" s="800"/>
      <c r="F54" s="800"/>
    </row>
    <row r="55" spans="1:6">
      <c r="A55" s="910"/>
      <c r="B55" s="873" t="s">
        <v>5991</v>
      </c>
      <c r="C55" s="800"/>
      <c r="D55" s="800"/>
      <c r="E55" s="800"/>
      <c r="F55" s="800"/>
    </row>
    <row r="56" spans="1:6">
      <c r="A56" s="910"/>
      <c r="B56" s="874" t="s">
        <v>5848</v>
      </c>
      <c r="C56" s="800"/>
      <c r="D56" s="800"/>
      <c r="E56" s="800"/>
      <c r="F56" s="800"/>
    </row>
    <row r="57" spans="1:6">
      <c r="A57" s="910"/>
      <c r="B57" s="874" t="s">
        <v>6888</v>
      </c>
      <c r="C57" s="800"/>
      <c r="D57" s="800"/>
      <c r="E57" s="800"/>
      <c r="F57" s="800"/>
    </row>
    <row r="58" spans="1:6">
      <c r="A58" s="910"/>
      <c r="B58" s="874" t="s">
        <v>6889</v>
      </c>
      <c r="C58" s="800"/>
      <c r="D58" s="800"/>
      <c r="E58" s="800"/>
      <c r="F58" s="800"/>
    </row>
    <row r="59" spans="1:6">
      <c r="A59" s="910"/>
      <c r="B59" s="874" t="s">
        <v>6890</v>
      </c>
      <c r="C59" s="800"/>
      <c r="D59" s="800"/>
      <c r="E59" s="800"/>
      <c r="F59" s="800"/>
    </row>
    <row r="60" spans="1:6">
      <c r="A60" s="910"/>
      <c r="B60" s="874" t="s">
        <v>6891</v>
      </c>
      <c r="C60" s="800"/>
      <c r="D60" s="800"/>
      <c r="E60" s="800"/>
      <c r="F60" s="800"/>
    </row>
    <row r="61" spans="1:6">
      <c r="A61" s="910" t="s">
        <v>5538</v>
      </c>
      <c r="B61" s="887" t="s">
        <v>6892</v>
      </c>
      <c r="C61" s="800"/>
      <c r="D61" s="800"/>
      <c r="E61" s="800"/>
      <c r="F61" s="800"/>
    </row>
    <row r="62" spans="1:6">
      <c r="A62" s="910"/>
      <c r="B62" s="874" t="s">
        <v>5992</v>
      </c>
      <c r="C62" s="800"/>
      <c r="D62" s="800"/>
      <c r="E62" s="800"/>
      <c r="F62" s="800"/>
    </row>
    <row r="63" spans="1:6">
      <c r="A63" s="910"/>
      <c r="B63" s="887" t="s">
        <v>6893</v>
      </c>
      <c r="C63" s="800"/>
      <c r="D63" s="800"/>
      <c r="E63" s="800"/>
      <c r="F63" s="800"/>
    </row>
    <row r="64" spans="1:6">
      <c r="A64" s="910"/>
      <c r="B64" s="887" t="s">
        <v>6894</v>
      </c>
      <c r="C64" s="800"/>
      <c r="D64" s="800"/>
      <c r="E64" s="800"/>
      <c r="F64" s="800"/>
    </row>
    <row r="65" spans="1:6">
      <c r="A65" s="887"/>
      <c r="B65" s="887" t="s">
        <v>6895</v>
      </c>
      <c r="C65" s="800"/>
      <c r="D65" s="800"/>
      <c r="E65" s="800"/>
      <c r="F65" s="800"/>
    </row>
    <row r="66" spans="1:6">
      <c r="A66" s="887"/>
      <c r="B66" s="887" t="s">
        <v>5993</v>
      </c>
      <c r="C66" s="800"/>
      <c r="D66" s="800"/>
      <c r="E66" s="800"/>
      <c r="F66" s="800"/>
    </row>
    <row r="67" spans="1:6">
      <c r="A67" s="910" t="s">
        <v>4691</v>
      </c>
      <c r="B67" s="887" t="s">
        <v>6896</v>
      </c>
      <c r="C67" s="800"/>
      <c r="D67" s="800"/>
      <c r="E67" s="800"/>
      <c r="F67" s="800"/>
    </row>
    <row r="68" spans="1:6">
      <c r="A68" s="910" t="s">
        <v>4692</v>
      </c>
      <c r="B68" s="887" t="s">
        <v>5880</v>
      </c>
      <c r="C68" s="800"/>
      <c r="D68" s="800"/>
      <c r="E68" s="800"/>
      <c r="F68" s="800"/>
    </row>
    <row r="69" spans="1:6">
      <c r="A69" s="910"/>
      <c r="B69" s="887" t="s">
        <v>5994</v>
      </c>
      <c r="C69" s="800"/>
      <c r="D69" s="800"/>
      <c r="E69" s="800"/>
      <c r="F69" s="800"/>
    </row>
    <row r="70" spans="1:6">
      <c r="A70" s="910"/>
      <c r="B70" s="887" t="s">
        <v>6897</v>
      </c>
      <c r="C70" s="799"/>
      <c r="D70" s="800"/>
      <c r="E70" s="800"/>
      <c r="F70" s="800"/>
    </row>
    <row r="71" spans="1:6">
      <c r="A71" s="910"/>
      <c r="B71" s="887" t="s">
        <v>5995</v>
      </c>
      <c r="C71" s="800"/>
      <c r="D71" s="800"/>
      <c r="E71" s="800"/>
      <c r="F71" s="800"/>
    </row>
    <row r="72" spans="1:6" s="693" customFormat="1">
      <c r="A72" s="910" t="s">
        <v>6395</v>
      </c>
      <c r="B72" s="862" t="s">
        <v>5979</v>
      </c>
      <c r="C72" s="800"/>
      <c r="D72" s="800"/>
      <c r="E72" s="800"/>
      <c r="F72" s="800"/>
    </row>
    <row r="73" spans="1:6">
      <c r="A73" s="994" t="s">
        <v>4693</v>
      </c>
      <c r="B73" s="886" t="s">
        <v>6898</v>
      </c>
      <c r="C73" s="800"/>
      <c r="D73" s="800"/>
      <c r="E73" s="800"/>
      <c r="F73" s="800"/>
    </row>
    <row r="74" spans="1:6">
      <c r="A74" s="994"/>
      <c r="B74" s="886" t="s">
        <v>6899</v>
      </c>
      <c r="C74" s="800"/>
      <c r="D74" s="800"/>
      <c r="E74" s="800"/>
      <c r="F74" s="800"/>
    </row>
    <row r="75" spans="1:6">
      <c r="A75" s="994"/>
      <c r="B75" s="886" t="s">
        <v>6900</v>
      </c>
      <c r="C75" s="800"/>
      <c r="D75" s="800"/>
      <c r="E75" s="800"/>
      <c r="F75" s="800"/>
    </row>
    <row r="76" spans="1:6">
      <c r="A76" s="994"/>
      <c r="B76" s="886" t="s">
        <v>6901</v>
      </c>
      <c r="C76" s="800"/>
      <c r="D76" s="800"/>
      <c r="E76" s="800"/>
      <c r="F76" s="800"/>
    </row>
    <row r="77" spans="1:6">
      <c r="A77" s="994"/>
      <c r="B77" s="886" t="s">
        <v>6902</v>
      </c>
      <c r="C77" s="800"/>
      <c r="D77" s="800"/>
      <c r="E77" s="800"/>
      <c r="F77" s="800"/>
    </row>
    <row r="78" spans="1:6">
      <c r="A78" s="994"/>
      <c r="B78" s="886" t="s">
        <v>6903</v>
      </c>
      <c r="C78" s="800"/>
      <c r="D78" s="800"/>
      <c r="E78" s="800"/>
      <c r="F78" s="800"/>
    </row>
    <row r="79" spans="1:6">
      <c r="A79" s="994"/>
      <c r="B79" s="886" t="s">
        <v>6904</v>
      </c>
      <c r="C79" s="800"/>
      <c r="D79" s="800"/>
      <c r="E79" s="800"/>
      <c r="F79" s="800"/>
    </row>
    <row r="80" spans="1:6">
      <c r="A80" s="994"/>
      <c r="B80" s="886" t="s">
        <v>6905</v>
      </c>
      <c r="C80" s="800"/>
      <c r="D80" s="800"/>
      <c r="E80" s="800"/>
      <c r="F80" s="800"/>
    </row>
    <row r="81" spans="1:6">
      <c r="A81" s="994"/>
      <c r="B81" s="886" t="s">
        <v>6906</v>
      </c>
      <c r="C81" s="800"/>
      <c r="D81" s="800"/>
      <c r="E81" s="800"/>
      <c r="F81" s="800"/>
    </row>
    <row r="82" spans="1:6">
      <c r="A82" s="994"/>
      <c r="B82" s="886" t="s">
        <v>6907</v>
      </c>
      <c r="C82" s="800"/>
      <c r="D82" s="800"/>
      <c r="E82" s="800"/>
      <c r="F82" s="800"/>
    </row>
    <row r="83" spans="1:6">
      <c r="A83" s="994"/>
      <c r="B83" s="886" t="s">
        <v>6908</v>
      </c>
      <c r="C83" s="800"/>
      <c r="D83" s="800"/>
      <c r="E83" s="800"/>
      <c r="F83" s="800"/>
    </row>
    <row r="84" spans="1:6">
      <c r="A84" s="882"/>
      <c r="B84" s="886" t="s">
        <v>6909</v>
      </c>
      <c r="C84" s="800"/>
      <c r="D84" s="800"/>
      <c r="E84" s="800"/>
      <c r="F84" s="800"/>
    </row>
    <row r="85" spans="1:6">
      <c r="A85" s="994"/>
      <c r="B85" s="886" t="s">
        <v>6910</v>
      </c>
      <c r="C85" s="800"/>
      <c r="D85" s="800"/>
      <c r="E85" s="800"/>
      <c r="F85" s="800"/>
    </row>
    <row r="86" spans="1:6">
      <c r="A86" s="994"/>
      <c r="B86" s="886" t="s">
        <v>6911</v>
      </c>
      <c r="C86" s="800"/>
      <c r="D86" s="800"/>
      <c r="E86" s="800"/>
      <c r="F86" s="800"/>
    </row>
    <row r="87" spans="1:6">
      <c r="A87" s="994" t="s">
        <v>6259</v>
      </c>
      <c r="B87" s="874" t="s">
        <v>6294</v>
      </c>
      <c r="C87" s="799"/>
      <c r="D87" s="800"/>
      <c r="E87" s="800"/>
      <c r="F87" s="800"/>
    </row>
    <row r="88" spans="1:6">
      <c r="A88" s="994"/>
      <c r="B88" s="887" t="s">
        <v>6912</v>
      </c>
      <c r="C88" s="800"/>
      <c r="D88" s="800"/>
      <c r="E88" s="800"/>
      <c r="F88" s="800"/>
    </row>
    <row r="89" spans="1:6">
      <c r="A89" s="994"/>
      <c r="B89" s="874" t="s">
        <v>5996</v>
      </c>
      <c r="C89" s="800"/>
      <c r="D89" s="800"/>
      <c r="E89" s="800"/>
      <c r="F89" s="800"/>
    </row>
    <row r="90" spans="1:6">
      <c r="A90" s="994"/>
      <c r="B90" s="887" t="s">
        <v>6913</v>
      </c>
      <c r="C90" s="800"/>
      <c r="D90" s="800"/>
      <c r="E90" s="800"/>
      <c r="F90" s="800"/>
    </row>
    <row r="91" spans="1:6">
      <c r="A91" s="994"/>
      <c r="B91" s="887" t="s">
        <v>6914</v>
      </c>
      <c r="C91" s="800"/>
      <c r="D91" s="800"/>
      <c r="E91" s="800"/>
      <c r="F91" s="800"/>
    </row>
    <row r="92" spans="1:6">
      <c r="A92" s="994"/>
      <c r="B92" s="874" t="s">
        <v>6295</v>
      </c>
      <c r="C92" s="800"/>
      <c r="D92" s="800"/>
      <c r="E92" s="800"/>
      <c r="F92" s="800"/>
    </row>
    <row r="93" spans="1:6">
      <c r="A93" s="994"/>
      <c r="B93" s="887" t="s">
        <v>5997</v>
      </c>
      <c r="C93" s="800"/>
      <c r="D93" s="800"/>
      <c r="E93" s="800"/>
      <c r="F93" s="800"/>
    </row>
    <row r="94" spans="1:6">
      <c r="A94" s="994"/>
      <c r="B94" s="874" t="s">
        <v>5998</v>
      </c>
      <c r="C94" s="800"/>
      <c r="D94" s="800"/>
      <c r="E94" s="800"/>
      <c r="F94" s="800"/>
    </row>
    <row r="95" spans="1:6">
      <c r="A95" s="994"/>
      <c r="B95" s="874" t="s">
        <v>5999</v>
      </c>
      <c r="C95" s="800"/>
      <c r="D95" s="800"/>
      <c r="E95" s="800"/>
      <c r="F95" s="800"/>
    </row>
    <row r="96" spans="1:6">
      <c r="A96" s="994"/>
      <c r="B96" s="887" t="s">
        <v>6915</v>
      </c>
      <c r="C96" s="800"/>
      <c r="D96" s="799"/>
      <c r="E96" s="800"/>
      <c r="F96" s="800"/>
    </row>
    <row r="97" spans="1:6">
      <c r="A97" s="994"/>
      <c r="B97" s="874" t="s">
        <v>6916</v>
      </c>
      <c r="C97" s="800"/>
      <c r="D97" s="800"/>
      <c r="E97" s="800"/>
      <c r="F97" s="800"/>
    </row>
    <row r="98" spans="1:6">
      <c r="A98" s="994"/>
      <c r="B98" s="874" t="s">
        <v>6000</v>
      </c>
      <c r="C98" s="800"/>
      <c r="D98" s="800"/>
      <c r="E98" s="800"/>
      <c r="F98" s="800"/>
    </row>
    <row r="99" spans="1:6">
      <c r="A99" s="994"/>
      <c r="B99" s="874" t="s">
        <v>6001</v>
      </c>
      <c r="C99" s="800"/>
      <c r="D99" s="800"/>
      <c r="E99" s="800"/>
      <c r="F99" s="800"/>
    </row>
    <row r="100" spans="1:6">
      <c r="A100" s="994"/>
      <c r="B100" s="874" t="s">
        <v>6002</v>
      </c>
      <c r="C100" s="800"/>
      <c r="D100" s="800"/>
      <c r="E100" s="800"/>
      <c r="F100" s="800"/>
    </row>
    <row r="101" spans="1:6">
      <c r="A101" s="994"/>
      <c r="B101" s="874" t="s">
        <v>6003</v>
      </c>
      <c r="C101" s="800"/>
      <c r="D101" s="800"/>
      <c r="E101" s="800"/>
      <c r="F101" s="800"/>
    </row>
    <row r="102" spans="1:6">
      <c r="A102" s="994"/>
      <c r="B102" s="887" t="s">
        <v>6917</v>
      </c>
      <c r="C102" s="800"/>
      <c r="D102" s="800"/>
      <c r="E102" s="800"/>
      <c r="F102" s="800"/>
    </row>
    <row r="103" spans="1:6">
      <c r="A103" s="994"/>
      <c r="B103" s="874" t="s">
        <v>6004</v>
      </c>
      <c r="C103" s="800"/>
      <c r="D103" s="800"/>
      <c r="E103" s="800"/>
      <c r="F103" s="800"/>
    </row>
    <row r="104" spans="1:6">
      <c r="A104" s="994"/>
      <c r="B104" s="874" t="s">
        <v>6005</v>
      </c>
      <c r="C104" s="800"/>
      <c r="D104" s="800"/>
      <c r="E104" s="800"/>
      <c r="F104" s="800"/>
    </row>
    <row r="105" spans="1:6">
      <c r="A105" s="994"/>
      <c r="B105" s="874" t="s">
        <v>6006</v>
      </c>
      <c r="C105" s="800"/>
      <c r="D105" s="800"/>
      <c r="E105" s="800"/>
      <c r="F105" s="800"/>
    </row>
    <row r="106" spans="1:6">
      <c r="A106" s="994"/>
      <c r="B106" s="874" t="s">
        <v>6007</v>
      </c>
      <c r="C106" s="800"/>
      <c r="D106" s="800"/>
      <c r="E106" s="800"/>
      <c r="F106" s="800"/>
    </row>
    <row r="107" spans="1:6">
      <c r="A107" s="994"/>
      <c r="B107" s="874" t="s">
        <v>6918</v>
      </c>
      <c r="C107" s="800"/>
      <c r="D107" s="800"/>
      <c r="E107" s="800"/>
      <c r="F107" s="800"/>
    </row>
    <row r="108" spans="1:6">
      <c r="A108" s="994"/>
      <c r="B108" s="874" t="s">
        <v>6008</v>
      </c>
      <c r="C108" s="800"/>
      <c r="D108" s="800"/>
      <c r="E108" s="800"/>
      <c r="F108" s="800"/>
    </row>
    <row r="109" spans="1:6">
      <c r="A109" s="994"/>
      <c r="B109" s="874" t="s">
        <v>6296</v>
      </c>
      <c r="C109" s="800"/>
      <c r="D109" s="800"/>
      <c r="E109" s="800"/>
      <c r="F109" s="800"/>
    </row>
    <row r="110" spans="1:6">
      <c r="A110" s="994"/>
      <c r="B110" s="874" t="s">
        <v>6009</v>
      </c>
      <c r="C110" s="800"/>
      <c r="D110" s="800"/>
      <c r="E110" s="800"/>
      <c r="F110" s="800"/>
    </row>
    <row r="111" spans="1:6">
      <c r="A111" s="994"/>
      <c r="B111" s="862" t="s">
        <v>6637</v>
      </c>
      <c r="C111" s="800"/>
      <c r="D111" s="800"/>
      <c r="E111" s="800"/>
      <c r="F111" s="800"/>
    </row>
    <row r="112" spans="1:6">
      <c r="A112" s="994"/>
      <c r="B112" s="874" t="s">
        <v>6010</v>
      </c>
      <c r="C112" s="800"/>
      <c r="D112" s="800"/>
      <c r="E112" s="800"/>
      <c r="F112" s="800"/>
    </row>
    <row r="113" spans="1:6">
      <c r="A113" s="994"/>
      <c r="B113" s="862" t="s">
        <v>6636</v>
      </c>
      <c r="C113" s="800"/>
      <c r="D113" s="800"/>
      <c r="E113" s="800"/>
      <c r="F113" s="800"/>
    </row>
    <row r="114" spans="1:6">
      <c r="A114" s="994"/>
      <c r="B114" s="874" t="s">
        <v>6011</v>
      </c>
      <c r="C114" s="800"/>
      <c r="D114" s="800"/>
      <c r="E114" s="800"/>
      <c r="F114" s="800"/>
    </row>
    <row r="115" spans="1:6">
      <c r="A115" s="994"/>
      <c r="B115" s="874" t="s">
        <v>6012</v>
      </c>
      <c r="C115" s="800"/>
      <c r="D115" s="800"/>
      <c r="E115" s="800"/>
      <c r="F115" s="800"/>
    </row>
    <row r="116" spans="1:6">
      <c r="A116" s="994"/>
      <c r="B116" s="874" t="s">
        <v>6013</v>
      </c>
      <c r="C116" s="800"/>
      <c r="D116" s="800"/>
      <c r="E116" s="800"/>
      <c r="F116" s="800"/>
    </row>
    <row r="117" spans="1:6">
      <c r="A117" s="994"/>
      <c r="B117" s="874" t="s">
        <v>6297</v>
      </c>
      <c r="C117" s="800"/>
      <c r="D117" s="800"/>
      <c r="E117" s="800"/>
      <c r="F117" s="800"/>
    </row>
    <row r="118" spans="1:6">
      <c r="A118" s="994"/>
      <c r="B118" s="862" t="s">
        <v>6633</v>
      </c>
      <c r="C118" s="800"/>
      <c r="D118" s="800"/>
      <c r="E118" s="800"/>
      <c r="F118" s="800"/>
    </row>
    <row r="119" spans="1:6">
      <c r="A119" s="994"/>
      <c r="B119" s="887" t="s">
        <v>6919</v>
      </c>
      <c r="C119" s="800"/>
      <c r="D119" s="800"/>
      <c r="E119" s="800"/>
      <c r="F119" s="800"/>
    </row>
    <row r="120" spans="1:6">
      <c r="A120" s="994"/>
      <c r="B120" s="874" t="s">
        <v>6014</v>
      </c>
      <c r="C120" s="800"/>
      <c r="D120" s="800"/>
      <c r="E120" s="800"/>
      <c r="F120" s="800"/>
    </row>
    <row r="121" spans="1:6">
      <c r="A121" s="910"/>
      <c r="B121" s="887" t="s">
        <v>6920</v>
      </c>
      <c r="C121" s="800"/>
      <c r="D121" s="800"/>
      <c r="E121" s="800"/>
      <c r="F121" s="800"/>
    </row>
    <row r="122" spans="1:6">
      <c r="A122" s="910"/>
      <c r="B122" s="874" t="s">
        <v>6015</v>
      </c>
      <c r="C122" s="800"/>
      <c r="D122" s="800"/>
      <c r="E122" s="800"/>
      <c r="F122" s="800"/>
    </row>
    <row r="123" spans="1:6">
      <c r="A123" s="910"/>
      <c r="B123" s="874" t="s">
        <v>6016</v>
      </c>
      <c r="C123" s="800"/>
      <c r="D123" s="800"/>
      <c r="E123" s="800"/>
      <c r="F123" s="800"/>
    </row>
    <row r="124" spans="1:6">
      <c r="A124" s="910"/>
      <c r="B124" s="874" t="s">
        <v>6921</v>
      </c>
      <c r="C124" s="800"/>
      <c r="D124" s="800"/>
      <c r="E124" s="800"/>
      <c r="F124" s="800"/>
    </row>
    <row r="125" spans="1:6">
      <c r="A125" s="910"/>
      <c r="B125" s="887" t="s">
        <v>6922</v>
      </c>
      <c r="C125" s="800"/>
      <c r="D125" s="800"/>
      <c r="E125" s="800"/>
      <c r="F125" s="800"/>
    </row>
    <row r="126" spans="1:6">
      <c r="A126" s="910"/>
      <c r="B126" s="887" t="s">
        <v>6923</v>
      </c>
      <c r="C126" s="799"/>
      <c r="D126" s="800"/>
      <c r="E126" s="800"/>
      <c r="F126" s="800"/>
    </row>
    <row r="127" spans="1:6">
      <c r="A127" s="910"/>
      <c r="B127" s="887" t="s">
        <v>6924</v>
      </c>
      <c r="C127" s="800"/>
      <c r="D127" s="800"/>
      <c r="E127" s="800"/>
      <c r="F127" s="800"/>
    </row>
    <row r="128" spans="1:6">
      <c r="A128" s="910"/>
      <c r="B128" s="874" t="s">
        <v>6017</v>
      </c>
      <c r="C128" s="800"/>
      <c r="D128" s="800"/>
      <c r="E128" s="800"/>
      <c r="F128" s="800"/>
    </row>
    <row r="129" spans="1:6">
      <c r="A129" s="910"/>
      <c r="B129" s="862" t="s">
        <v>6635</v>
      </c>
      <c r="C129" s="800"/>
      <c r="D129" s="800"/>
      <c r="E129" s="800"/>
      <c r="F129" s="800"/>
    </row>
    <row r="130" spans="1:6">
      <c r="A130" s="910"/>
      <c r="B130" s="862" t="s">
        <v>6634</v>
      </c>
      <c r="C130" s="800"/>
      <c r="D130" s="800"/>
      <c r="E130" s="800"/>
      <c r="F130" s="800"/>
    </row>
    <row r="131" spans="1:6">
      <c r="A131" s="910"/>
      <c r="B131" s="874" t="s">
        <v>6018</v>
      </c>
      <c r="C131" s="800"/>
      <c r="D131" s="800"/>
      <c r="E131" s="800"/>
      <c r="F131" s="800"/>
    </row>
    <row r="132" spans="1:6">
      <c r="A132" s="910"/>
      <c r="B132" s="887" t="s">
        <v>6925</v>
      </c>
      <c r="C132" s="800"/>
      <c r="D132" s="800"/>
      <c r="E132" s="800"/>
      <c r="F132" s="800"/>
    </row>
    <row r="133" spans="1:6">
      <c r="A133" s="910"/>
      <c r="B133" s="874" t="s">
        <v>6926</v>
      </c>
      <c r="C133" s="800"/>
      <c r="D133" s="800"/>
      <c r="E133" s="800"/>
      <c r="F133" s="800"/>
    </row>
    <row r="134" spans="1:6">
      <c r="A134" s="910"/>
      <c r="B134" s="874" t="s">
        <v>6019</v>
      </c>
      <c r="C134" s="800"/>
      <c r="D134" s="800"/>
      <c r="E134" s="800"/>
      <c r="F134" s="800"/>
    </row>
    <row r="135" spans="1:6">
      <c r="A135" s="910"/>
      <c r="B135" s="874" t="s">
        <v>6927</v>
      </c>
      <c r="C135" s="800"/>
      <c r="D135" s="800"/>
      <c r="E135" s="800"/>
      <c r="F135" s="800"/>
    </row>
    <row r="136" spans="1:6">
      <c r="A136" s="910"/>
      <c r="B136" s="874" t="s">
        <v>6020</v>
      </c>
      <c r="C136" s="799"/>
      <c r="D136" s="800"/>
      <c r="E136" s="800"/>
      <c r="F136" s="800"/>
    </row>
    <row r="137" spans="1:6">
      <c r="A137" s="910"/>
      <c r="B137" s="874" t="s">
        <v>6021</v>
      </c>
      <c r="C137" s="800"/>
      <c r="D137" s="800"/>
      <c r="E137" s="800"/>
      <c r="F137" s="800"/>
    </row>
    <row r="138" spans="1:6">
      <c r="A138" s="910"/>
      <c r="B138" s="874" t="s">
        <v>6022</v>
      </c>
      <c r="C138" s="800"/>
      <c r="D138" s="800"/>
      <c r="E138" s="800"/>
      <c r="F138" s="800"/>
    </row>
    <row r="139" spans="1:6">
      <c r="A139" s="910"/>
      <c r="B139" s="887" t="s">
        <v>6928</v>
      </c>
      <c r="C139" s="800"/>
      <c r="D139" s="800"/>
      <c r="E139" s="800"/>
      <c r="F139" s="800"/>
    </row>
    <row r="140" spans="1:6">
      <c r="A140" s="910"/>
      <c r="B140" s="887" t="s">
        <v>6929</v>
      </c>
      <c r="C140" s="800"/>
      <c r="D140" s="800"/>
      <c r="E140" s="800"/>
      <c r="F140" s="800"/>
    </row>
    <row r="141" spans="1:6">
      <c r="A141" s="910"/>
      <c r="B141" s="874" t="s">
        <v>6298</v>
      </c>
      <c r="C141" s="800"/>
      <c r="D141" s="800"/>
      <c r="E141" s="800"/>
      <c r="F141" s="800"/>
    </row>
    <row r="142" spans="1:6">
      <c r="A142" s="910"/>
      <c r="B142" s="874" t="s">
        <v>6023</v>
      </c>
      <c r="C142" s="800"/>
      <c r="D142" s="800"/>
      <c r="E142" s="800"/>
      <c r="F142" s="800"/>
    </row>
    <row r="143" spans="1:6">
      <c r="A143" s="910"/>
      <c r="B143" s="874" t="s">
        <v>6024</v>
      </c>
      <c r="C143" s="800"/>
      <c r="D143" s="800"/>
      <c r="E143" s="800"/>
      <c r="F143" s="800"/>
    </row>
    <row r="144" spans="1:6">
      <c r="A144" s="910"/>
      <c r="B144" s="887" t="s">
        <v>6025</v>
      </c>
      <c r="C144" s="800"/>
      <c r="D144" s="800"/>
      <c r="E144" s="800"/>
      <c r="F144" s="800"/>
    </row>
    <row r="145" spans="1:6">
      <c r="A145" s="910"/>
      <c r="B145" s="874" t="s">
        <v>6026</v>
      </c>
      <c r="C145" s="799"/>
      <c r="D145" s="800"/>
      <c r="E145" s="800"/>
      <c r="F145" s="800"/>
    </row>
    <row r="146" spans="1:6">
      <c r="A146" s="910"/>
      <c r="B146" s="874" t="s">
        <v>6027</v>
      </c>
      <c r="C146" s="800"/>
      <c r="D146" s="800"/>
      <c r="E146" s="800"/>
      <c r="F146" s="800"/>
    </row>
    <row r="147" spans="1:6">
      <c r="A147" s="910"/>
      <c r="B147" s="887" t="s">
        <v>6930</v>
      </c>
      <c r="C147" s="800"/>
      <c r="D147" s="800"/>
      <c r="E147" s="800"/>
      <c r="F147" s="800"/>
    </row>
    <row r="148" spans="1:6">
      <c r="A148" s="910"/>
      <c r="B148" s="874" t="s">
        <v>6299</v>
      </c>
      <c r="C148" s="800"/>
      <c r="D148" s="800"/>
      <c r="E148" s="800"/>
      <c r="F148" s="800"/>
    </row>
    <row r="149" spans="1:6">
      <c r="A149" s="994" t="s">
        <v>4697</v>
      </c>
      <c r="B149" s="886" t="s">
        <v>6931</v>
      </c>
      <c r="C149" s="800"/>
      <c r="D149" s="800"/>
      <c r="E149" s="800"/>
      <c r="F149" s="800"/>
    </row>
    <row r="150" spans="1:6">
      <c r="A150" s="994"/>
      <c r="B150" s="886" t="s">
        <v>6932</v>
      </c>
      <c r="C150" s="800"/>
      <c r="D150" s="800"/>
      <c r="E150" s="800"/>
      <c r="F150" s="800"/>
    </row>
    <row r="151" spans="1:6">
      <c r="A151" s="994"/>
      <c r="B151" s="886" t="s">
        <v>6933</v>
      </c>
      <c r="C151" s="800"/>
      <c r="D151" s="800"/>
      <c r="E151" s="800"/>
      <c r="F151" s="800"/>
    </row>
    <row r="152" spans="1:6">
      <c r="A152" s="994"/>
      <c r="B152" s="886" t="s">
        <v>6934</v>
      </c>
      <c r="C152" s="800"/>
      <c r="D152" s="800"/>
      <c r="E152" s="800"/>
      <c r="F152" s="800"/>
    </row>
    <row r="153" spans="1:6">
      <c r="A153" s="994"/>
      <c r="B153" s="886" t="s">
        <v>6935</v>
      </c>
      <c r="C153" s="799"/>
      <c r="D153" s="800"/>
      <c r="E153" s="800"/>
      <c r="F153" s="800"/>
    </row>
    <row r="154" spans="1:6">
      <c r="A154" s="994"/>
      <c r="B154" s="886" t="s">
        <v>6936</v>
      </c>
      <c r="C154" s="800"/>
      <c r="D154" s="800"/>
      <c r="E154" s="800"/>
      <c r="F154" s="800"/>
    </row>
    <row r="155" spans="1:6">
      <c r="A155" s="994" t="s">
        <v>4698</v>
      </c>
      <c r="B155" s="887" t="s">
        <v>4699</v>
      </c>
      <c r="C155" s="800"/>
      <c r="D155" s="800"/>
      <c r="E155" s="800"/>
      <c r="F155" s="800"/>
    </row>
    <row r="156" spans="1:6">
      <c r="A156" s="994" t="s">
        <v>6260</v>
      </c>
      <c r="B156" s="862" t="s">
        <v>6937</v>
      </c>
      <c r="C156" s="800"/>
      <c r="D156" s="800"/>
      <c r="E156" s="800"/>
      <c r="F156" s="800"/>
    </row>
    <row r="157" spans="1:6">
      <c r="A157" s="910"/>
      <c r="B157" s="862" t="s">
        <v>6938</v>
      </c>
      <c r="C157" s="801"/>
      <c r="D157" s="800"/>
      <c r="E157" s="800"/>
      <c r="F157" s="800"/>
    </row>
    <row r="158" spans="1:6">
      <c r="A158" s="910"/>
      <c r="B158" s="874" t="s">
        <v>6939</v>
      </c>
      <c r="C158" s="801"/>
      <c r="D158" s="800"/>
      <c r="E158" s="800"/>
      <c r="F158" s="800"/>
    </row>
    <row r="159" spans="1:6">
      <c r="A159" s="910"/>
      <c r="B159" s="874" t="s">
        <v>6940</v>
      </c>
      <c r="C159" s="801"/>
      <c r="D159" s="800"/>
      <c r="E159" s="800"/>
      <c r="F159" s="800"/>
    </row>
    <row r="160" spans="1:6">
      <c r="A160" s="910"/>
      <c r="B160" s="874" t="s">
        <v>6941</v>
      </c>
      <c r="C160" s="801"/>
      <c r="D160" s="800"/>
      <c r="E160" s="800"/>
      <c r="F160" s="800"/>
    </row>
    <row r="161" spans="1:6">
      <c r="A161" s="910"/>
      <c r="B161" s="887" t="s">
        <v>6942</v>
      </c>
      <c r="C161" s="801"/>
      <c r="D161" s="800"/>
      <c r="E161" s="800"/>
      <c r="F161" s="800"/>
    </row>
    <row r="162" spans="1:6">
      <c r="A162" s="910"/>
      <c r="B162" s="873" t="s">
        <v>6335</v>
      </c>
      <c r="C162" s="801"/>
      <c r="D162" s="800"/>
      <c r="E162" s="800"/>
      <c r="F162" s="800"/>
    </row>
    <row r="163" spans="1:6">
      <c r="A163" s="910"/>
      <c r="B163" s="874" t="s">
        <v>6334</v>
      </c>
      <c r="C163" s="801"/>
      <c r="D163" s="800"/>
      <c r="E163" s="800"/>
      <c r="F163" s="800"/>
    </row>
    <row r="164" spans="1:6">
      <c r="A164" s="910"/>
      <c r="B164" s="874" t="s">
        <v>6333</v>
      </c>
      <c r="C164" s="801"/>
      <c r="D164" s="800"/>
      <c r="E164" s="800"/>
      <c r="F164" s="800"/>
    </row>
    <row r="165" spans="1:6">
      <c r="A165" s="994" t="s">
        <v>6261</v>
      </c>
      <c r="B165" s="862" t="s">
        <v>6300</v>
      </c>
      <c r="C165" s="801"/>
      <c r="D165" s="800"/>
      <c r="E165" s="800"/>
      <c r="F165" s="800"/>
    </row>
    <row r="166" spans="1:6">
      <c r="A166" s="994"/>
      <c r="B166" s="874" t="s">
        <v>6943</v>
      </c>
      <c r="C166" s="800"/>
      <c r="D166" s="800"/>
      <c r="E166" s="800"/>
      <c r="F166" s="800"/>
    </row>
    <row r="167" spans="1:6">
      <c r="A167" s="994"/>
      <c r="B167" s="874" t="s">
        <v>6944</v>
      </c>
      <c r="C167" s="800"/>
      <c r="D167" s="800"/>
      <c r="E167" s="800"/>
      <c r="F167" s="800"/>
    </row>
    <row r="168" spans="1:6">
      <c r="A168" s="994"/>
      <c r="B168" s="874" t="s">
        <v>6028</v>
      </c>
      <c r="C168" s="799"/>
      <c r="D168" s="800"/>
      <c r="E168" s="800"/>
      <c r="F168" s="800"/>
    </row>
    <row r="169" spans="1:6">
      <c r="A169" s="994"/>
      <c r="B169" s="874" t="s">
        <v>6945</v>
      </c>
      <c r="C169" s="799"/>
      <c r="D169" s="800"/>
      <c r="E169" s="800"/>
      <c r="F169" s="800"/>
    </row>
    <row r="170" spans="1:6">
      <c r="A170" s="994"/>
      <c r="B170" s="874" t="s">
        <v>6946</v>
      </c>
      <c r="C170" s="800"/>
      <c r="D170" s="800"/>
      <c r="E170" s="800"/>
      <c r="F170" s="800"/>
    </row>
    <row r="171" spans="1:6">
      <c r="A171" s="994"/>
      <c r="B171" s="862" t="s">
        <v>6029</v>
      </c>
      <c r="C171" s="799"/>
      <c r="D171" s="799"/>
      <c r="E171" s="800"/>
      <c r="F171" s="800"/>
    </row>
    <row r="172" spans="1:6">
      <c r="A172" s="994"/>
      <c r="B172" s="887" t="s">
        <v>6947</v>
      </c>
      <c r="C172" s="799"/>
      <c r="D172" s="800"/>
      <c r="E172" s="800"/>
      <c r="F172" s="800"/>
    </row>
    <row r="173" spans="1:6">
      <c r="A173" s="994"/>
      <c r="B173" s="887" t="s">
        <v>6301</v>
      </c>
      <c r="C173" s="799"/>
      <c r="D173" s="799"/>
      <c r="E173" s="800"/>
      <c r="F173" s="800"/>
    </row>
    <row r="174" spans="1:6">
      <c r="A174" s="994"/>
      <c r="B174" s="887" t="s">
        <v>6948</v>
      </c>
      <c r="C174" s="800"/>
      <c r="D174" s="800"/>
      <c r="E174" s="800"/>
      <c r="F174" s="800"/>
    </row>
    <row r="175" spans="1:6">
      <c r="A175" s="994"/>
      <c r="B175" s="887" t="s">
        <v>6030</v>
      </c>
      <c r="C175" s="800"/>
      <c r="D175" s="800"/>
      <c r="E175" s="800"/>
      <c r="F175" s="800"/>
    </row>
    <row r="176" spans="1:6">
      <c r="A176" s="994"/>
      <c r="B176" s="887" t="s">
        <v>6031</v>
      </c>
      <c r="C176" s="800"/>
      <c r="D176" s="800"/>
      <c r="E176" s="800"/>
      <c r="F176" s="800"/>
    </row>
    <row r="177" spans="1:6">
      <c r="A177" s="994"/>
      <c r="B177" s="887" t="s">
        <v>6949</v>
      </c>
      <c r="C177" s="800"/>
      <c r="D177" s="800"/>
      <c r="E177" s="800"/>
      <c r="F177" s="800"/>
    </row>
    <row r="178" spans="1:6">
      <c r="A178" s="910"/>
      <c r="B178" s="887" t="s">
        <v>6032</v>
      </c>
      <c r="C178" s="800"/>
      <c r="D178" s="800"/>
      <c r="E178" s="800"/>
      <c r="F178" s="800"/>
    </row>
    <row r="179" spans="1:6">
      <c r="A179" s="910"/>
      <c r="B179" s="887" t="s">
        <v>6950</v>
      </c>
      <c r="C179" s="800"/>
      <c r="D179" s="800"/>
      <c r="E179" s="800"/>
      <c r="F179" s="800"/>
    </row>
    <row r="180" spans="1:6">
      <c r="A180" s="910"/>
      <c r="B180" s="887" t="s">
        <v>6951</v>
      </c>
      <c r="C180" s="800"/>
      <c r="D180" s="800"/>
      <c r="E180" s="800"/>
      <c r="F180" s="800"/>
    </row>
    <row r="181" spans="1:6">
      <c r="A181" s="910"/>
      <c r="B181" s="874" t="s">
        <v>6952</v>
      </c>
      <c r="C181" s="800"/>
      <c r="D181" s="800"/>
      <c r="E181" s="800"/>
      <c r="F181" s="800"/>
    </row>
    <row r="182" spans="1:6">
      <c r="A182" s="910" t="s">
        <v>5539</v>
      </c>
      <c r="B182" s="874" t="s">
        <v>6953</v>
      </c>
      <c r="C182" s="800"/>
      <c r="D182" s="800"/>
      <c r="E182" s="800"/>
      <c r="F182" s="800"/>
    </row>
    <row r="183" spans="1:6">
      <c r="A183" s="882" t="s">
        <v>4701</v>
      </c>
      <c r="B183" s="886" t="s">
        <v>6954</v>
      </c>
      <c r="C183" s="800"/>
      <c r="D183" s="800"/>
      <c r="E183" s="800"/>
      <c r="F183" s="800"/>
    </row>
    <row r="184" spans="1:6">
      <c r="A184" s="994"/>
      <c r="B184" s="886" t="s">
        <v>6955</v>
      </c>
      <c r="C184" s="800"/>
      <c r="D184" s="800"/>
      <c r="E184" s="800"/>
      <c r="F184" s="800"/>
    </row>
    <row r="185" spans="1:6">
      <c r="A185" s="994"/>
      <c r="B185" s="886" t="s">
        <v>6956</v>
      </c>
      <c r="C185" s="800"/>
      <c r="D185" s="800"/>
      <c r="E185" s="800"/>
      <c r="F185" s="800"/>
    </row>
    <row r="186" spans="1:6">
      <c r="A186" s="994"/>
      <c r="B186" s="886" t="s">
        <v>6957</v>
      </c>
      <c r="C186" s="800"/>
      <c r="D186" s="800"/>
      <c r="E186" s="800"/>
      <c r="F186" s="800"/>
    </row>
    <row r="187" spans="1:6">
      <c r="A187" s="994"/>
      <c r="B187" s="886" t="s">
        <v>6958</v>
      </c>
      <c r="C187" s="800"/>
      <c r="D187" s="800"/>
      <c r="E187" s="800"/>
      <c r="F187" s="800"/>
    </row>
    <row r="188" spans="1:6">
      <c r="A188" s="882"/>
      <c r="B188" s="886" t="s">
        <v>6959</v>
      </c>
      <c r="C188" s="800"/>
      <c r="D188" s="800"/>
      <c r="E188" s="800"/>
      <c r="F188" s="800"/>
    </row>
    <row r="189" spans="1:6">
      <c r="A189" s="994"/>
      <c r="B189" s="886" t="s">
        <v>6960</v>
      </c>
      <c r="C189" s="799"/>
      <c r="D189" s="800"/>
      <c r="E189" s="800"/>
      <c r="F189" s="800"/>
    </row>
    <row r="190" spans="1:6">
      <c r="A190" s="994"/>
      <c r="B190" s="886" t="s">
        <v>6961</v>
      </c>
      <c r="C190" s="800"/>
      <c r="D190" s="800"/>
      <c r="E190" s="800"/>
      <c r="F190" s="800"/>
    </row>
    <row r="191" spans="1:6">
      <c r="A191" s="994"/>
      <c r="B191" s="886" t="s">
        <v>6962</v>
      </c>
      <c r="C191" s="801"/>
      <c r="D191" s="801"/>
      <c r="E191" s="800"/>
      <c r="F191" s="800"/>
    </row>
    <row r="192" spans="1:6">
      <c r="A192" s="882"/>
      <c r="B192" s="886" t="s">
        <v>6963</v>
      </c>
      <c r="C192" s="799"/>
      <c r="D192" s="799"/>
      <c r="E192" s="800"/>
      <c r="F192" s="800"/>
    </row>
    <row r="193" spans="1:6">
      <c r="A193" s="882"/>
      <c r="B193" s="886" t="s">
        <v>6964</v>
      </c>
      <c r="C193" s="801"/>
      <c r="D193" s="800"/>
      <c r="E193" s="800"/>
      <c r="F193" s="800"/>
    </row>
    <row r="194" spans="1:6">
      <c r="A194" s="910" t="s">
        <v>5963</v>
      </c>
      <c r="B194" s="887" t="s">
        <v>6965</v>
      </c>
      <c r="C194" s="801"/>
      <c r="D194" s="800"/>
      <c r="E194" s="800"/>
      <c r="F194" s="800"/>
    </row>
    <row r="195" spans="1:6">
      <c r="A195" s="910"/>
      <c r="B195" s="887" t="s">
        <v>6966</v>
      </c>
      <c r="C195" s="801"/>
      <c r="D195" s="800"/>
      <c r="E195" s="800"/>
      <c r="F195" s="800"/>
    </row>
    <row r="196" spans="1:6">
      <c r="A196" s="910"/>
      <c r="B196" s="862" t="s">
        <v>6033</v>
      </c>
      <c r="C196" s="801"/>
      <c r="D196" s="800"/>
      <c r="E196" s="800"/>
      <c r="F196" s="800"/>
    </row>
    <row r="197" spans="1:6">
      <c r="A197" s="910"/>
      <c r="B197" s="862" t="s">
        <v>5964</v>
      </c>
      <c r="C197" s="801"/>
      <c r="D197" s="800"/>
      <c r="E197" s="800"/>
      <c r="F197" s="800"/>
    </row>
    <row r="198" spans="1:6">
      <c r="A198" s="910"/>
      <c r="B198" s="887" t="s">
        <v>5881</v>
      </c>
      <c r="C198" s="801"/>
      <c r="D198" s="800"/>
      <c r="E198" s="800"/>
      <c r="F198" s="800"/>
    </row>
    <row r="199" spans="1:6">
      <c r="A199" s="910"/>
      <c r="B199" s="887" t="s">
        <v>6967</v>
      </c>
      <c r="C199" s="801"/>
      <c r="D199" s="800"/>
      <c r="E199" s="800"/>
      <c r="F199" s="800"/>
    </row>
    <row r="200" spans="1:6">
      <c r="A200" s="910"/>
      <c r="B200" s="887" t="s">
        <v>6968</v>
      </c>
      <c r="C200" s="800"/>
      <c r="D200" s="800"/>
      <c r="E200" s="800"/>
      <c r="F200" s="800"/>
    </row>
    <row r="201" spans="1:6">
      <c r="A201" s="910"/>
      <c r="B201" s="874" t="s">
        <v>6034</v>
      </c>
      <c r="C201" s="800"/>
      <c r="D201" s="800"/>
      <c r="E201" s="800"/>
      <c r="F201" s="800"/>
    </row>
    <row r="202" spans="1:6">
      <c r="A202" s="910" t="s">
        <v>6262</v>
      </c>
      <c r="B202" s="862" t="s">
        <v>6263</v>
      </c>
      <c r="C202" s="800"/>
      <c r="D202" s="800"/>
      <c r="E202" s="800"/>
      <c r="F202" s="800"/>
    </row>
    <row r="203" spans="1:6">
      <c r="A203" s="910"/>
      <c r="B203" s="874" t="s">
        <v>6035</v>
      </c>
      <c r="C203" s="799"/>
      <c r="D203" s="800"/>
      <c r="E203" s="800"/>
      <c r="F203" s="800"/>
    </row>
    <row r="204" spans="1:6">
      <c r="A204" s="910"/>
      <c r="B204" s="874" t="s">
        <v>6036</v>
      </c>
      <c r="C204" s="799"/>
      <c r="D204" s="800"/>
      <c r="E204" s="800"/>
      <c r="F204" s="800"/>
    </row>
    <row r="205" spans="1:6">
      <c r="A205" s="910" t="s">
        <v>4704</v>
      </c>
      <c r="B205" s="887" t="s">
        <v>6037</v>
      </c>
      <c r="C205" s="799"/>
      <c r="D205" s="800"/>
      <c r="E205" s="800"/>
      <c r="F205" s="800"/>
    </row>
    <row r="206" spans="1:6">
      <c r="B206" s="887" t="s">
        <v>6038</v>
      </c>
      <c r="C206" s="800"/>
      <c r="D206" s="800"/>
      <c r="E206" s="800"/>
      <c r="F206" s="800"/>
    </row>
    <row r="207" spans="1:6">
      <c r="B207" s="887" t="s">
        <v>6039</v>
      </c>
      <c r="C207" s="800"/>
      <c r="D207" s="800"/>
      <c r="E207" s="800"/>
      <c r="F207" s="800"/>
    </row>
    <row r="208" spans="1:6">
      <c r="B208" s="887" t="s">
        <v>5687</v>
      </c>
      <c r="C208" s="800"/>
      <c r="D208" s="800"/>
      <c r="E208" s="800"/>
      <c r="F208" s="800"/>
    </row>
    <row r="209" spans="2:6">
      <c r="B209" s="887" t="s">
        <v>6040</v>
      </c>
      <c r="C209" s="799"/>
      <c r="D209" s="799"/>
      <c r="E209" s="800"/>
      <c r="F209" s="800"/>
    </row>
    <row r="210" spans="2:6">
      <c r="B210" s="874" t="s">
        <v>6969</v>
      </c>
      <c r="C210" s="800"/>
      <c r="D210" s="799"/>
      <c r="E210" s="800"/>
      <c r="F210" s="800"/>
    </row>
    <row r="211" spans="2:6">
      <c r="B211" s="887" t="s">
        <v>6041</v>
      </c>
      <c r="C211" s="800"/>
      <c r="D211" s="800"/>
      <c r="E211" s="800"/>
      <c r="F211" s="800"/>
    </row>
    <row r="212" spans="2:6">
      <c r="B212" s="887" t="s">
        <v>6042</v>
      </c>
      <c r="C212" s="800"/>
      <c r="D212" s="800"/>
      <c r="E212" s="800"/>
      <c r="F212" s="800"/>
    </row>
    <row r="213" spans="2:6">
      <c r="B213" s="874" t="s">
        <v>6970</v>
      </c>
      <c r="C213" s="800"/>
      <c r="D213" s="800"/>
      <c r="E213" s="800"/>
      <c r="F213" s="800"/>
    </row>
    <row r="214" spans="2:6">
      <c r="B214" s="887" t="s">
        <v>6043</v>
      </c>
      <c r="C214" s="800"/>
      <c r="D214" s="800"/>
      <c r="E214" s="800"/>
      <c r="F214" s="800"/>
    </row>
    <row r="215" spans="2:6">
      <c r="B215" s="887" t="s">
        <v>6044</v>
      </c>
      <c r="C215" s="799"/>
      <c r="D215" s="800"/>
      <c r="E215" s="800"/>
      <c r="F215" s="800"/>
    </row>
    <row r="216" spans="2:6">
      <c r="B216" s="887" t="s">
        <v>5715</v>
      </c>
      <c r="C216" s="800"/>
      <c r="D216" s="800"/>
      <c r="E216" s="800"/>
      <c r="F216" s="800"/>
    </row>
    <row r="217" spans="2:6">
      <c r="B217" s="887" t="s">
        <v>6971</v>
      </c>
      <c r="C217" s="800"/>
      <c r="D217" s="800"/>
      <c r="E217" s="800"/>
      <c r="F217" s="800"/>
    </row>
    <row r="218" spans="2:6">
      <c r="B218" s="887" t="s">
        <v>5716</v>
      </c>
      <c r="C218" s="799"/>
      <c r="D218" s="800"/>
      <c r="E218" s="800"/>
      <c r="F218" s="800"/>
    </row>
    <row r="219" spans="2:6">
      <c r="B219" s="887" t="s">
        <v>6045</v>
      </c>
      <c r="C219" s="800"/>
      <c r="D219" s="800"/>
      <c r="E219" s="800"/>
      <c r="F219" s="800"/>
    </row>
    <row r="220" spans="2:6">
      <c r="B220" s="887" t="s">
        <v>6046</v>
      </c>
      <c r="C220" s="800"/>
      <c r="D220" s="800"/>
      <c r="E220" s="800"/>
      <c r="F220" s="800"/>
    </row>
    <row r="221" spans="2:6">
      <c r="B221" s="887" t="s">
        <v>6047</v>
      </c>
      <c r="C221" s="799"/>
      <c r="D221" s="800"/>
      <c r="E221" s="800"/>
      <c r="F221" s="800"/>
    </row>
    <row r="222" spans="2:6">
      <c r="B222" s="887" t="s">
        <v>6048</v>
      </c>
      <c r="C222" s="799"/>
      <c r="D222" s="800"/>
      <c r="E222" s="800"/>
      <c r="F222" s="800"/>
    </row>
    <row r="223" spans="2:6">
      <c r="B223" s="887" t="s">
        <v>6049</v>
      </c>
      <c r="C223" s="799"/>
      <c r="D223" s="800"/>
      <c r="E223" s="800"/>
      <c r="F223" s="800"/>
    </row>
    <row r="224" spans="2:6">
      <c r="B224" s="887" t="s">
        <v>6050</v>
      </c>
      <c r="C224" s="799"/>
      <c r="D224" s="800"/>
      <c r="E224" s="800"/>
      <c r="F224" s="800"/>
    </row>
    <row r="225" spans="1:6">
      <c r="B225" s="887" t="s">
        <v>6051</v>
      </c>
      <c r="C225" s="799"/>
      <c r="D225" s="800"/>
      <c r="E225" s="800"/>
      <c r="F225" s="800"/>
    </row>
    <row r="226" spans="1:6">
      <c r="B226" s="887" t="s">
        <v>5719</v>
      </c>
      <c r="C226" s="799"/>
      <c r="D226" s="800"/>
      <c r="E226" s="800"/>
      <c r="F226" s="800"/>
    </row>
    <row r="227" spans="1:6">
      <c r="B227" s="887" t="s">
        <v>5720</v>
      </c>
      <c r="C227" s="799"/>
      <c r="D227" s="800"/>
      <c r="E227" s="800"/>
      <c r="F227" s="800"/>
    </row>
    <row r="228" spans="1:6">
      <c r="B228" s="887" t="s">
        <v>6972</v>
      </c>
      <c r="C228" s="800"/>
      <c r="D228" s="800"/>
      <c r="E228" s="800"/>
      <c r="F228" s="800"/>
    </row>
    <row r="229" spans="1:6">
      <c r="B229" s="887" t="s">
        <v>6052</v>
      </c>
      <c r="C229" s="800"/>
      <c r="D229" s="800"/>
      <c r="E229" s="800"/>
      <c r="F229" s="800"/>
    </row>
    <row r="230" spans="1:6">
      <c r="B230" s="887" t="s">
        <v>5703</v>
      </c>
      <c r="C230" s="800"/>
      <c r="D230" s="800"/>
      <c r="E230" s="800"/>
      <c r="F230" s="800"/>
    </row>
    <row r="231" spans="1:6">
      <c r="B231" s="862" t="s">
        <v>6053</v>
      </c>
      <c r="C231" s="800"/>
      <c r="D231" s="800"/>
      <c r="E231" s="800"/>
      <c r="F231" s="800"/>
    </row>
    <row r="232" spans="1:6">
      <c r="A232" s="910" t="s">
        <v>5540</v>
      </c>
      <c r="B232" s="887" t="s">
        <v>6054</v>
      </c>
      <c r="C232" s="800"/>
      <c r="D232" s="800"/>
      <c r="E232" s="800"/>
      <c r="F232" s="800"/>
    </row>
    <row r="233" spans="1:6">
      <c r="A233" s="910"/>
      <c r="B233" s="887" t="s">
        <v>6055</v>
      </c>
      <c r="C233" s="800"/>
      <c r="D233" s="800"/>
      <c r="E233" s="800"/>
      <c r="F233" s="800"/>
    </row>
    <row r="234" spans="1:6">
      <c r="A234" s="911" t="s">
        <v>4382</v>
      </c>
      <c r="B234" s="887" t="s">
        <v>6056</v>
      </c>
      <c r="C234" s="800"/>
      <c r="D234" s="800"/>
      <c r="E234" s="800"/>
      <c r="F234" s="800"/>
    </row>
    <row r="235" spans="1:6">
      <c r="B235" s="887" t="s">
        <v>6057</v>
      </c>
      <c r="C235" s="800"/>
      <c r="D235" s="800"/>
      <c r="E235" s="800"/>
      <c r="F235" s="800"/>
    </row>
    <row r="236" spans="1:6">
      <c r="B236" s="887" t="s">
        <v>6058</v>
      </c>
      <c r="C236" s="800"/>
      <c r="D236" s="800"/>
      <c r="E236" s="800"/>
      <c r="F236" s="800"/>
    </row>
    <row r="237" spans="1:6">
      <c r="B237" s="887" t="s">
        <v>6059</v>
      </c>
      <c r="C237" s="800"/>
      <c r="D237" s="800"/>
      <c r="E237" s="800"/>
      <c r="F237" s="800"/>
    </row>
    <row r="238" spans="1:6">
      <c r="B238" s="887" t="s">
        <v>5725</v>
      </c>
      <c r="C238" s="800"/>
      <c r="D238" s="800"/>
      <c r="E238" s="800"/>
      <c r="F238" s="800"/>
    </row>
    <row r="239" spans="1:6">
      <c r="B239" s="887" t="s">
        <v>6060</v>
      </c>
      <c r="C239" s="800"/>
      <c r="D239" s="800"/>
      <c r="E239" s="800"/>
      <c r="F239" s="800"/>
    </row>
    <row r="240" spans="1:6">
      <c r="B240" s="887" t="s">
        <v>6061</v>
      </c>
      <c r="C240" s="800"/>
      <c r="D240" s="800"/>
      <c r="E240" s="800"/>
      <c r="F240" s="800"/>
    </row>
    <row r="241" spans="1:6">
      <c r="B241" s="887" t="s">
        <v>5691</v>
      </c>
      <c r="C241" s="800"/>
      <c r="D241" s="800"/>
      <c r="E241" s="800"/>
      <c r="F241" s="800"/>
    </row>
    <row r="242" spans="1:6">
      <c r="A242" s="910" t="s">
        <v>5965</v>
      </c>
      <c r="B242" s="874" t="s">
        <v>6973</v>
      </c>
      <c r="C242" s="800"/>
      <c r="D242" s="800"/>
      <c r="E242" s="800"/>
      <c r="F242" s="800"/>
    </row>
    <row r="243" spans="1:6">
      <c r="A243" s="910"/>
      <c r="B243" s="874" t="s">
        <v>6302</v>
      </c>
      <c r="C243" s="800"/>
      <c r="D243" s="800"/>
      <c r="E243" s="800"/>
      <c r="F243" s="800"/>
    </row>
    <row r="244" spans="1:6">
      <c r="A244" s="910" t="s">
        <v>4705</v>
      </c>
      <c r="B244" s="887" t="s">
        <v>6062</v>
      </c>
      <c r="C244" s="800"/>
      <c r="D244" s="800"/>
      <c r="E244" s="800"/>
      <c r="F244" s="800"/>
    </row>
    <row r="245" spans="1:6">
      <c r="A245" s="910"/>
      <c r="B245" s="887" t="s">
        <v>6974</v>
      </c>
      <c r="C245" s="800"/>
      <c r="D245" s="800"/>
      <c r="E245" s="800"/>
      <c r="F245" s="800"/>
    </row>
    <row r="246" spans="1:6">
      <c r="A246" s="910"/>
      <c r="B246" s="887" t="s">
        <v>5875</v>
      </c>
      <c r="C246" s="800"/>
      <c r="D246" s="800"/>
      <c r="E246" s="800"/>
      <c r="F246" s="800"/>
    </row>
    <row r="247" spans="1:6">
      <c r="A247" s="910" t="s">
        <v>6264</v>
      </c>
      <c r="B247" s="887" t="s">
        <v>6975</v>
      </c>
      <c r="C247" s="800"/>
      <c r="D247" s="800"/>
      <c r="E247" s="800"/>
      <c r="F247" s="800"/>
    </row>
    <row r="248" spans="1:6">
      <c r="A248" s="910"/>
      <c r="B248" s="874" t="s">
        <v>6303</v>
      </c>
      <c r="C248" s="800"/>
      <c r="D248" s="800"/>
      <c r="E248" s="800"/>
      <c r="F248" s="800"/>
    </row>
    <row r="249" spans="1:6">
      <c r="A249" s="910" t="s">
        <v>4706</v>
      </c>
      <c r="B249" s="887" t="s">
        <v>6976</v>
      </c>
      <c r="C249" s="800"/>
      <c r="D249" s="800"/>
      <c r="E249" s="800"/>
      <c r="F249" s="800"/>
    </row>
    <row r="250" spans="1:6">
      <c r="A250" s="910" t="s">
        <v>4707</v>
      </c>
      <c r="B250" s="887" t="s">
        <v>6977</v>
      </c>
      <c r="C250" s="800"/>
      <c r="D250" s="800"/>
      <c r="E250" s="800"/>
      <c r="F250" s="800"/>
    </row>
    <row r="251" spans="1:6">
      <c r="A251" s="910"/>
      <c r="B251" s="887" t="s">
        <v>6978</v>
      </c>
      <c r="C251" s="800"/>
      <c r="D251" s="800"/>
      <c r="E251" s="800"/>
      <c r="F251" s="800"/>
    </row>
    <row r="252" spans="1:6">
      <c r="A252" s="910" t="s">
        <v>5541</v>
      </c>
      <c r="B252" s="874" t="s">
        <v>6063</v>
      </c>
      <c r="C252" s="800"/>
      <c r="D252" s="800"/>
      <c r="E252" s="800"/>
      <c r="F252" s="800"/>
    </row>
    <row r="253" spans="1:6">
      <c r="A253" s="910"/>
      <c r="B253" s="887" t="s">
        <v>6979</v>
      </c>
      <c r="C253" s="800"/>
      <c r="D253" s="800"/>
      <c r="E253" s="800"/>
      <c r="F253" s="800"/>
    </row>
    <row r="254" spans="1:6">
      <c r="A254" s="910" t="s">
        <v>6265</v>
      </c>
      <c r="B254" s="887" t="s">
        <v>6980</v>
      </c>
      <c r="C254" s="800"/>
      <c r="D254" s="800"/>
      <c r="E254" s="800"/>
      <c r="F254" s="800"/>
    </row>
    <row r="255" spans="1:6">
      <c r="A255" s="910"/>
      <c r="B255" s="887" t="s">
        <v>6981</v>
      </c>
      <c r="C255" s="800"/>
      <c r="D255" s="800"/>
      <c r="E255" s="800"/>
      <c r="F255" s="800"/>
    </row>
    <row r="256" spans="1:6">
      <c r="A256" s="910"/>
      <c r="B256" s="887" t="s">
        <v>6982</v>
      </c>
      <c r="C256" s="800"/>
      <c r="D256" s="800"/>
      <c r="E256" s="800"/>
      <c r="F256" s="800"/>
    </row>
    <row r="257" spans="1:6">
      <c r="A257" s="910"/>
      <c r="B257" s="887" t="s">
        <v>6983</v>
      </c>
      <c r="C257" s="800"/>
      <c r="D257" s="800"/>
      <c r="E257" s="800"/>
      <c r="F257" s="800"/>
    </row>
    <row r="258" spans="1:6">
      <c r="A258" s="910"/>
      <c r="B258" s="887" t="s">
        <v>6984</v>
      </c>
      <c r="C258" s="799"/>
      <c r="D258" s="800"/>
      <c r="E258" s="800"/>
      <c r="F258" s="800"/>
    </row>
    <row r="259" spans="1:6">
      <c r="A259" s="910" t="s">
        <v>6267</v>
      </c>
      <c r="B259" s="874" t="s">
        <v>6093</v>
      </c>
      <c r="C259" s="800"/>
      <c r="D259" s="800"/>
      <c r="E259" s="800"/>
      <c r="F259" s="800"/>
    </row>
    <row r="260" spans="1:6">
      <c r="A260" s="910" t="s">
        <v>4708</v>
      </c>
      <c r="B260" s="887" t="s">
        <v>6985</v>
      </c>
      <c r="C260" s="800"/>
      <c r="D260" s="800"/>
      <c r="E260" s="800"/>
      <c r="F260" s="800"/>
    </row>
    <row r="261" spans="1:6">
      <c r="A261" s="910"/>
      <c r="B261" s="887" t="s">
        <v>6986</v>
      </c>
      <c r="C261" s="800"/>
      <c r="D261" s="800"/>
      <c r="E261" s="800"/>
      <c r="F261" s="800"/>
    </row>
    <row r="262" spans="1:6">
      <c r="A262" s="910" t="s">
        <v>4710</v>
      </c>
      <c r="B262" s="887" t="s">
        <v>6987</v>
      </c>
      <c r="C262" s="800"/>
      <c r="D262" s="800"/>
      <c r="E262" s="800"/>
      <c r="F262" s="800"/>
    </row>
    <row r="263" spans="1:6">
      <c r="A263" s="910"/>
      <c r="B263" s="887" t="s">
        <v>6988</v>
      </c>
      <c r="C263" s="800"/>
      <c r="D263" s="800"/>
      <c r="E263" s="800"/>
      <c r="F263" s="800"/>
    </row>
    <row r="264" spans="1:6">
      <c r="A264" s="910"/>
      <c r="B264" s="887" t="s">
        <v>6989</v>
      </c>
      <c r="C264" s="800"/>
      <c r="D264" s="800"/>
      <c r="E264" s="800"/>
      <c r="F264" s="800"/>
    </row>
    <row r="265" spans="1:6">
      <c r="A265" s="910"/>
      <c r="B265" s="887" t="s">
        <v>6990</v>
      </c>
      <c r="C265" s="800"/>
      <c r="D265" s="800"/>
      <c r="E265" s="800"/>
      <c r="F265" s="800"/>
    </row>
    <row r="266" spans="1:6">
      <c r="A266" s="910"/>
      <c r="B266" s="887" t="s">
        <v>5792</v>
      </c>
      <c r="C266" s="800"/>
      <c r="D266" s="800"/>
      <c r="E266" s="800"/>
      <c r="F266" s="800"/>
    </row>
    <row r="267" spans="1:6">
      <c r="A267" s="910"/>
      <c r="B267" s="887" t="s">
        <v>6991</v>
      </c>
      <c r="C267" s="800"/>
      <c r="D267" s="800"/>
      <c r="E267" s="800"/>
      <c r="F267" s="800"/>
    </row>
    <row r="268" spans="1:6">
      <c r="A268" s="910"/>
      <c r="B268" s="887" t="s">
        <v>6992</v>
      </c>
      <c r="C268" s="800"/>
      <c r="D268" s="800"/>
      <c r="E268" s="800"/>
      <c r="F268" s="800"/>
    </row>
    <row r="269" spans="1:6">
      <c r="A269" s="910"/>
      <c r="B269" s="887" t="s">
        <v>6993</v>
      </c>
      <c r="C269" s="800"/>
      <c r="D269" s="800"/>
      <c r="E269" s="800"/>
      <c r="F269" s="800"/>
    </row>
    <row r="270" spans="1:6">
      <c r="A270" s="910"/>
      <c r="B270" s="887" t="s">
        <v>6994</v>
      </c>
      <c r="C270" s="800"/>
      <c r="D270" s="800"/>
      <c r="E270" s="800"/>
      <c r="F270" s="800"/>
    </row>
    <row r="271" spans="1:6">
      <c r="A271" s="910" t="s">
        <v>6268</v>
      </c>
      <c r="B271" s="887" t="s">
        <v>6995</v>
      </c>
      <c r="C271" s="800"/>
      <c r="D271" s="800"/>
      <c r="E271" s="800"/>
      <c r="F271" s="800"/>
    </row>
    <row r="272" spans="1:6">
      <c r="A272" s="910"/>
      <c r="B272" s="874" t="s">
        <v>6996</v>
      </c>
      <c r="C272" s="800"/>
      <c r="D272" s="800"/>
      <c r="E272" s="800"/>
      <c r="F272" s="800"/>
    </row>
    <row r="273" spans="1:6">
      <c r="A273" s="910"/>
      <c r="B273" s="874" t="s">
        <v>6997</v>
      </c>
      <c r="C273" s="800"/>
      <c r="D273" s="800"/>
      <c r="E273" s="800"/>
      <c r="F273" s="800"/>
    </row>
    <row r="274" spans="1:6">
      <c r="A274" s="910"/>
      <c r="B274" s="874" t="s">
        <v>6998</v>
      </c>
      <c r="C274" s="800"/>
      <c r="D274" s="800"/>
      <c r="E274" s="800"/>
      <c r="F274" s="800"/>
    </row>
    <row r="275" spans="1:6">
      <c r="A275" s="910"/>
      <c r="B275" s="887" t="s">
        <v>6999</v>
      </c>
      <c r="C275" s="800"/>
      <c r="D275" s="800"/>
      <c r="E275" s="800"/>
      <c r="F275" s="800"/>
    </row>
    <row r="276" spans="1:6">
      <c r="A276" s="910"/>
      <c r="B276" s="887" t="s">
        <v>7000</v>
      </c>
      <c r="C276" s="800"/>
      <c r="D276" s="800"/>
      <c r="E276" s="800"/>
      <c r="F276" s="800"/>
    </row>
    <row r="277" spans="1:6">
      <c r="A277" s="910"/>
      <c r="B277" s="887" t="s">
        <v>7001</v>
      </c>
      <c r="C277" s="800"/>
      <c r="D277" s="800"/>
      <c r="E277" s="800"/>
      <c r="F277" s="800"/>
    </row>
    <row r="278" spans="1:6">
      <c r="A278" s="910"/>
      <c r="B278" s="874" t="s">
        <v>7002</v>
      </c>
      <c r="C278" s="800"/>
      <c r="D278" s="800"/>
      <c r="E278" s="800"/>
      <c r="F278" s="800"/>
    </row>
    <row r="279" spans="1:6">
      <c r="A279" s="910"/>
      <c r="B279" s="874" t="s">
        <v>6064</v>
      </c>
      <c r="C279" s="800"/>
      <c r="D279" s="800"/>
      <c r="E279" s="800"/>
      <c r="F279" s="800"/>
    </row>
    <row r="280" spans="1:6">
      <c r="A280" s="910"/>
      <c r="B280" s="887" t="s">
        <v>7003</v>
      </c>
      <c r="C280" s="800"/>
      <c r="D280" s="800"/>
      <c r="E280" s="800"/>
      <c r="F280" s="800"/>
    </row>
    <row r="281" spans="1:6">
      <c r="A281" s="910"/>
      <c r="B281" s="887" t="s">
        <v>7004</v>
      </c>
      <c r="C281" s="800"/>
      <c r="D281" s="800"/>
      <c r="E281" s="800"/>
      <c r="F281" s="800"/>
    </row>
    <row r="282" spans="1:6">
      <c r="A282" s="910" t="s">
        <v>6269</v>
      </c>
      <c r="B282" s="862" t="s">
        <v>6065</v>
      </c>
      <c r="C282" s="800"/>
      <c r="D282" s="800"/>
      <c r="E282" s="800"/>
      <c r="F282" s="800"/>
    </row>
    <row r="283" spans="1:6">
      <c r="A283" s="910"/>
      <c r="B283" s="887" t="s">
        <v>7005</v>
      </c>
      <c r="C283" s="800"/>
      <c r="D283" s="800"/>
      <c r="E283" s="800"/>
      <c r="F283" s="800"/>
    </row>
    <row r="284" spans="1:6">
      <c r="A284" s="910"/>
      <c r="B284" s="887" t="s">
        <v>7006</v>
      </c>
      <c r="C284" s="800"/>
      <c r="D284" s="800"/>
      <c r="E284" s="800"/>
      <c r="F284" s="800"/>
    </row>
    <row r="285" spans="1:6">
      <c r="A285" s="910" t="s">
        <v>5966</v>
      </c>
      <c r="B285" s="862" t="s">
        <v>6066</v>
      </c>
      <c r="C285" s="800"/>
      <c r="D285" s="800"/>
      <c r="E285" s="800"/>
      <c r="F285" s="800"/>
    </row>
    <row r="286" spans="1:6">
      <c r="A286" s="910"/>
      <c r="B286" s="887" t="s">
        <v>7007</v>
      </c>
      <c r="C286" s="800"/>
      <c r="D286" s="800"/>
      <c r="E286" s="800"/>
      <c r="F286" s="800"/>
    </row>
    <row r="287" spans="1:6">
      <c r="A287" s="994" t="s">
        <v>4713</v>
      </c>
      <c r="B287" s="886" t="s">
        <v>7008</v>
      </c>
      <c r="C287" s="800"/>
      <c r="D287" s="800"/>
      <c r="E287" s="800"/>
      <c r="F287" s="800"/>
    </row>
    <row r="288" spans="1:6">
      <c r="A288" s="994"/>
      <c r="B288" s="886" t="s">
        <v>7009</v>
      </c>
      <c r="C288" s="800"/>
      <c r="D288" s="800"/>
      <c r="E288" s="800"/>
      <c r="F288" s="800"/>
    </row>
    <row r="289" spans="1:6">
      <c r="A289" s="994"/>
      <c r="B289" s="886" t="s">
        <v>7010</v>
      </c>
      <c r="C289" s="800"/>
      <c r="D289" s="800"/>
      <c r="E289" s="800"/>
      <c r="F289" s="800"/>
    </row>
    <row r="290" spans="1:6">
      <c r="A290" s="994"/>
      <c r="B290" s="886" t="s">
        <v>7011</v>
      </c>
      <c r="C290" s="800"/>
      <c r="D290" s="800"/>
      <c r="E290" s="800"/>
      <c r="F290" s="800"/>
    </row>
    <row r="291" spans="1:6">
      <c r="A291" s="994"/>
      <c r="B291" s="886" t="s">
        <v>7012</v>
      </c>
      <c r="C291" s="800"/>
      <c r="D291" s="800"/>
      <c r="E291" s="800"/>
      <c r="F291" s="800"/>
    </row>
    <row r="292" spans="1:6">
      <c r="A292" s="994"/>
      <c r="B292" s="886" t="s">
        <v>7013</v>
      </c>
      <c r="C292" s="800"/>
      <c r="D292" s="800"/>
      <c r="E292" s="800"/>
      <c r="F292" s="800"/>
    </row>
    <row r="293" spans="1:6">
      <c r="A293" s="910" t="s">
        <v>6270</v>
      </c>
      <c r="B293" s="874" t="s">
        <v>6067</v>
      </c>
      <c r="C293" s="800"/>
      <c r="D293" s="800"/>
      <c r="E293" s="800"/>
      <c r="F293" s="800"/>
    </row>
    <row r="294" spans="1:6">
      <c r="A294" s="910"/>
      <c r="B294" s="874" t="s">
        <v>6068</v>
      </c>
      <c r="C294" s="800"/>
      <c r="D294" s="800"/>
      <c r="E294" s="800"/>
      <c r="F294" s="800"/>
    </row>
    <row r="295" spans="1:6">
      <c r="A295" s="910"/>
      <c r="B295" s="874" t="s">
        <v>6069</v>
      </c>
      <c r="C295" s="800"/>
      <c r="D295" s="800"/>
      <c r="E295" s="800"/>
      <c r="F295" s="800"/>
    </row>
    <row r="296" spans="1:6">
      <c r="A296" s="910"/>
      <c r="B296" s="874" t="s">
        <v>6070</v>
      </c>
      <c r="C296" s="800"/>
      <c r="D296" s="800"/>
      <c r="E296" s="800"/>
      <c r="F296" s="800"/>
    </row>
    <row r="297" spans="1:6">
      <c r="A297" s="910"/>
      <c r="B297" s="874" t="s">
        <v>6071</v>
      </c>
      <c r="C297" s="800"/>
      <c r="D297" s="800"/>
      <c r="E297" s="800"/>
      <c r="F297" s="800"/>
    </row>
    <row r="298" spans="1:6">
      <c r="A298" s="910"/>
      <c r="B298" s="874" t="s">
        <v>6304</v>
      </c>
      <c r="C298" s="800"/>
      <c r="D298" s="800"/>
      <c r="E298" s="800"/>
      <c r="F298" s="800"/>
    </row>
    <row r="299" spans="1:6">
      <c r="A299" s="910"/>
      <c r="B299" s="874" t="s">
        <v>6072</v>
      </c>
      <c r="C299" s="800"/>
      <c r="D299" s="800"/>
      <c r="E299" s="800"/>
      <c r="F299" s="800"/>
    </row>
    <row r="300" spans="1:6">
      <c r="A300" s="910"/>
      <c r="B300" s="874" t="s">
        <v>6073</v>
      </c>
      <c r="C300" s="800"/>
      <c r="D300" s="800"/>
      <c r="E300" s="800"/>
      <c r="F300" s="800"/>
    </row>
    <row r="301" spans="1:6">
      <c r="A301" s="910"/>
      <c r="B301" s="874" t="s">
        <v>6074</v>
      </c>
      <c r="C301" s="800"/>
      <c r="D301" s="800"/>
      <c r="E301" s="800"/>
      <c r="F301" s="800"/>
    </row>
    <row r="302" spans="1:6">
      <c r="A302" s="910"/>
      <c r="B302" s="874" t="s">
        <v>6075</v>
      </c>
      <c r="C302" s="800"/>
      <c r="D302" s="800"/>
      <c r="E302" s="800"/>
      <c r="F302" s="800"/>
    </row>
    <row r="303" spans="1:6">
      <c r="A303" s="910"/>
      <c r="B303" s="874" t="s">
        <v>6076</v>
      </c>
      <c r="C303" s="800"/>
      <c r="D303" s="800"/>
      <c r="E303" s="800"/>
      <c r="F303" s="800"/>
    </row>
    <row r="304" spans="1:6">
      <c r="A304" s="910"/>
      <c r="B304" s="874" t="s">
        <v>6305</v>
      </c>
      <c r="C304" s="799"/>
      <c r="D304" s="800"/>
      <c r="E304" s="800"/>
      <c r="F304" s="800"/>
    </row>
    <row r="305" spans="1:6">
      <c r="A305" s="910"/>
      <c r="B305" s="874" t="s">
        <v>6077</v>
      </c>
      <c r="C305" s="800"/>
      <c r="D305" s="800"/>
      <c r="E305" s="800"/>
      <c r="F305" s="800"/>
    </row>
    <row r="306" spans="1:6">
      <c r="A306" s="910"/>
      <c r="B306" s="874" t="s">
        <v>6078</v>
      </c>
      <c r="C306" s="800"/>
      <c r="D306" s="800"/>
      <c r="E306" s="800"/>
      <c r="F306" s="800"/>
    </row>
    <row r="307" spans="1:6">
      <c r="A307" s="910"/>
      <c r="B307" s="874" t="s">
        <v>6079</v>
      </c>
      <c r="C307" s="800"/>
      <c r="D307" s="800"/>
      <c r="E307" s="800"/>
      <c r="F307" s="800"/>
    </row>
    <row r="308" spans="1:6">
      <c r="A308" s="910"/>
      <c r="B308" s="874" t="s">
        <v>4714</v>
      </c>
      <c r="C308" s="800"/>
      <c r="D308" s="800"/>
      <c r="E308" s="800"/>
      <c r="F308" s="800"/>
    </row>
    <row r="309" spans="1:6">
      <c r="A309" s="910"/>
      <c r="B309" s="874" t="s">
        <v>6080</v>
      </c>
      <c r="C309" s="800"/>
      <c r="D309" s="800"/>
      <c r="E309" s="800"/>
      <c r="F309" s="800"/>
    </row>
    <row r="310" spans="1:6">
      <c r="A310" s="910"/>
      <c r="B310" s="887" t="s">
        <v>7014</v>
      </c>
      <c r="C310" s="799"/>
      <c r="D310" s="800"/>
      <c r="E310" s="800"/>
      <c r="F310" s="800"/>
    </row>
    <row r="311" spans="1:6">
      <c r="A311" s="910"/>
      <c r="B311" s="874" t="s">
        <v>6306</v>
      </c>
      <c r="C311" s="800"/>
      <c r="D311" s="800"/>
      <c r="E311" s="800"/>
      <c r="F311" s="800"/>
    </row>
    <row r="312" spans="1:6">
      <c r="A312" s="910"/>
      <c r="B312" s="874" t="s">
        <v>6081</v>
      </c>
      <c r="C312" s="799"/>
      <c r="D312" s="800"/>
      <c r="E312" s="800"/>
      <c r="F312" s="800"/>
    </row>
    <row r="313" spans="1:6">
      <c r="A313" s="910"/>
      <c r="B313" s="887" t="s">
        <v>7015</v>
      </c>
      <c r="C313" s="799"/>
      <c r="D313" s="800"/>
      <c r="E313" s="800"/>
      <c r="F313" s="800"/>
    </row>
    <row r="314" spans="1:6">
      <c r="A314" s="910"/>
      <c r="B314" s="887" t="s">
        <v>7016</v>
      </c>
      <c r="C314" s="800"/>
      <c r="D314" s="800"/>
      <c r="E314" s="800"/>
      <c r="F314" s="800"/>
    </row>
    <row r="315" spans="1:6">
      <c r="A315" s="994" t="s">
        <v>6271</v>
      </c>
      <c r="B315" s="886" t="s">
        <v>7017</v>
      </c>
      <c r="C315" s="800"/>
      <c r="D315" s="800"/>
      <c r="E315" s="800"/>
      <c r="F315" s="800"/>
    </row>
    <row r="316" spans="1:6">
      <c r="A316" s="994"/>
      <c r="B316" s="886" t="s">
        <v>7018</v>
      </c>
      <c r="C316" s="800"/>
      <c r="D316" s="800"/>
      <c r="E316" s="800"/>
      <c r="F316" s="800"/>
    </row>
    <row r="317" spans="1:6">
      <c r="A317" s="994"/>
      <c r="B317" s="886" t="s">
        <v>7019</v>
      </c>
      <c r="C317" s="800"/>
      <c r="D317" s="800"/>
      <c r="E317" s="800"/>
      <c r="F317" s="800"/>
    </row>
    <row r="318" spans="1:6">
      <c r="A318" s="994"/>
      <c r="B318" s="886" t="s">
        <v>7020</v>
      </c>
      <c r="C318" s="800"/>
      <c r="D318" s="800"/>
      <c r="E318" s="800"/>
      <c r="F318" s="800"/>
    </row>
    <row r="319" spans="1:6">
      <c r="A319" s="994"/>
      <c r="B319" s="886" t="s">
        <v>7021</v>
      </c>
      <c r="C319" s="800"/>
      <c r="D319" s="800"/>
      <c r="E319" s="800"/>
      <c r="F319" s="800"/>
    </row>
    <row r="320" spans="1:6">
      <c r="A320" s="994" t="s">
        <v>6272</v>
      </c>
      <c r="B320" s="886" t="s">
        <v>7022</v>
      </c>
      <c r="C320" s="800"/>
      <c r="D320" s="800"/>
      <c r="E320" s="800"/>
      <c r="F320" s="800"/>
    </row>
    <row r="321" spans="1:6">
      <c r="A321" s="994"/>
      <c r="B321" s="886" t="s">
        <v>7023</v>
      </c>
      <c r="C321" s="800"/>
      <c r="D321" s="800"/>
      <c r="E321" s="800"/>
      <c r="F321" s="800"/>
    </row>
    <row r="322" spans="1:6">
      <c r="A322" s="994" t="s">
        <v>5542</v>
      </c>
      <c r="B322" s="874" t="s">
        <v>4571</v>
      </c>
      <c r="C322" s="800"/>
      <c r="D322" s="800"/>
      <c r="E322" s="800"/>
      <c r="F322" s="800"/>
    </row>
    <row r="323" spans="1:6">
      <c r="A323" s="994" t="s">
        <v>4715</v>
      </c>
      <c r="B323" s="874" t="s">
        <v>7024</v>
      </c>
      <c r="C323" s="800"/>
      <c r="D323" s="800"/>
      <c r="E323" s="800"/>
      <c r="F323" s="800"/>
    </row>
    <row r="324" spans="1:6">
      <c r="A324" s="994"/>
      <c r="B324" s="874" t="s">
        <v>7025</v>
      </c>
      <c r="C324" s="800"/>
      <c r="D324" s="800"/>
      <c r="E324" s="800"/>
      <c r="F324" s="800"/>
    </row>
    <row r="325" spans="1:6">
      <c r="A325" s="994" t="s">
        <v>6273</v>
      </c>
      <c r="B325" s="886" t="s">
        <v>7026</v>
      </c>
      <c r="C325" s="800"/>
      <c r="D325" s="800"/>
      <c r="E325" s="800"/>
      <c r="F325" s="800"/>
    </row>
    <row r="326" spans="1:6">
      <c r="A326" s="994"/>
      <c r="B326" s="886" t="s">
        <v>7027</v>
      </c>
      <c r="C326" s="800"/>
      <c r="D326" s="800"/>
      <c r="E326" s="800"/>
      <c r="F326" s="800"/>
    </row>
    <row r="327" spans="1:6">
      <c r="A327" s="994"/>
      <c r="B327" s="886" t="s">
        <v>7028</v>
      </c>
      <c r="C327" s="800"/>
      <c r="D327" s="800"/>
      <c r="E327" s="800"/>
      <c r="F327" s="800"/>
    </row>
    <row r="328" spans="1:6">
      <c r="A328" s="994"/>
      <c r="B328" s="886" t="s">
        <v>7029</v>
      </c>
      <c r="C328" s="800"/>
      <c r="D328" s="800"/>
      <c r="E328" s="800"/>
      <c r="F328" s="800"/>
    </row>
    <row r="329" spans="1:6">
      <c r="A329" s="994"/>
      <c r="B329" s="886" t="s">
        <v>7030</v>
      </c>
      <c r="C329" s="800"/>
      <c r="D329" s="800"/>
      <c r="E329" s="800"/>
      <c r="F329" s="800"/>
    </row>
    <row r="330" spans="1:6">
      <c r="A330" s="994"/>
      <c r="B330" s="886" t="s">
        <v>7031</v>
      </c>
      <c r="C330" s="800"/>
      <c r="D330" s="800"/>
      <c r="E330" s="800"/>
      <c r="F330" s="800"/>
    </row>
    <row r="331" spans="1:6">
      <c r="A331" s="994"/>
      <c r="B331" s="886" t="s">
        <v>7032</v>
      </c>
      <c r="C331" s="800"/>
      <c r="D331" s="800"/>
      <c r="E331" s="800"/>
      <c r="F331" s="800"/>
    </row>
    <row r="332" spans="1:6">
      <c r="A332" s="994"/>
      <c r="B332" s="886" t="s">
        <v>7033</v>
      </c>
      <c r="C332" s="800"/>
      <c r="D332" s="800"/>
      <c r="E332" s="800"/>
      <c r="F332" s="800"/>
    </row>
    <row r="333" spans="1:6">
      <c r="A333" s="994"/>
      <c r="B333" s="886" t="s">
        <v>7034</v>
      </c>
      <c r="C333" s="800"/>
      <c r="D333" s="800"/>
      <c r="E333" s="800"/>
      <c r="F333" s="800"/>
    </row>
    <row r="334" spans="1:6">
      <c r="A334" s="882"/>
      <c r="B334" s="886" t="s">
        <v>7035</v>
      </c>
      <c r="C334" s="800"/>
      <c r="D334" s="800"/>
      <c r="E334" s="800"/>
      <c r="F334" s="800"/>
    </row>
    <row r="335" spans="1:6">
      <c r="A335" s="882"/>
      <c r="B335" s="886" t="s">
        <v>7036</v>
      </c>
      <c r="C335" s="800"/>
      <c r="D335" s="800"/>
      <c r="E335" s="800"/>
      <c r="F335" s="800"/>
    </row>
    <row r="336" spans="1:6">
      <c r="A336" s="994"/>
      <c r="B336" s="886" t="s">
        <v>7037</v>
      </c>
      <c r="C336" s="800"/>
      <c r="D336" s="800"/>
      <c r="E336" s="800"/>
      <c r="F336" s="800"/>
    </row>
    <row r="337" spans="1:6">
      <c r="A337" s="910" t="s">
        <v>4716</v>
      </c>
      <c r="B337" s="887" t="s">
        <v>7038</v>
      </c>
      <c r="C337" s="800"/>
      <c r="D337" s="800"/>
      <c r="E337" s="800"/>
      <c r="F337" s="800"/>
    </row>
    <row r="338" spans="1:6">
      <c r="A338" s="910" t="s">
        <v>4717</v>
      </c>
      <c r="B338" s="887" t="s">
        <v>7039</v>
      </c>
      <c r="C338" s="800"/>
      <c r="D338" s="800"/>
      <c r="E338" s="800"/>
      <c r="F338" s="800"/>
    </row>
    <row r="339" spans="1:6">
      <c r="A339" s="910" t="s">
        <v>4719</v>
      </c>
      <c r="B339" s="887" t="s">
        <v>7040</v>
      </c>
      <c r="C339" s="800"/>
      <c r="D339" s="800"/>
      <c r="E339" s="800"/>
      <c r="F339" s="800"/>
    </row>
    <row r="340" spans="1:6">
      <c r="A340" s="910"/>
      <c r="B340" s="887" t="s">
        <v>7041</v>
      </c>
      <c r="C340" s="800"/>
      <c r="D340" s="800"/>
      <c r="E340" s="800"/>
      <c r="F340" s="800"/>
    </row>
    <row r="341" spans="1:6">
      <c r="A341" s="910"/>
      <c r="B341" s="887" t="s">
        <v>7042</v>
      </c>
      <c r="C341" s="800"/>
      <c r="D341" s="800"/>
      <c r="E341" s="800"/>
      <c r="F341" s="800"/>
    </row>
    <row r="342" spans="1:6">
      <c r="A342" s="910" t="s">
        <v>6394</v>
      </c>
      <c r="B342" s="874" t="s">
        <v>6307</v>
      </c>
      <c r="C342" s="800"/>
      <c r="D342" s="800"/>
      <c r="E342" s="800"/>
      <c r="F342" s="800"/>
    </row>
    <row r="343" spans="1:6">
      <c r="A343" s="910"/>
      <c r="B343" s="887" t="s">
        <v>7043</v>
      </c>
      <c r="C343" s="800"/>
      <c r="D343" s="800"/>
      <c r="E343" s="800"/>
      <c r="F343" s="800"/>
    </row>
    <row r="344" spans="1:6">
      <c r="A344" s="910"/>
      <c r="B344" s="887" t="s">
        <v>7044</v>
      </c>
      <c r="C344" s="800"/>
      <c r="D344" s="800"/>
      <c r="E344" s="800"/>
      <c r="F344" s="800"/>
    </row>
    <row r="345" spans="1:6">
      <c r="A345" s="910"/>
      <c r="B345" s="887" t="s">
        <v>7045</v>
      </c>
      <c r="C345" s="800"/>
      <c r="D345" s="800"/>
      <c r="E345" s="800"/>
      <c r="F345" s="800"/>
    </row>
    <row r="346" spans="1:6">
      <c r="A346" s="910"/>
      <c r="B346" s="887" t="s">
        <v>7046</v>
      </c>
      <c r="C346" s="800"/>
      <c r="D346" s="800"/>
      <c r="E346" s="800"/>
      <c r="F346" s="800"/>
    </row>
    <row r="347" spans="1:6">
      <c r="A347" s="910"/>
      <c r="B347" s="887" t="s">
        <v>7047</v>
      </c>
      <c r="C347" s="800"/>
      <c r="D347" s="800"/>
      <c r="E347" s="800"/>
      <c r="F347" s="800"/>
    </row>
    <row r="348" spans="1:6">
      <c r="A348" s="910"/>
      <c r="B348" s="887" t="s">
        <v>7048</v>
      </c>
      <c r="C348" s="800"/>
      <c r="D348" s="800"/>
      <c r="E348" s="800"/>
      <c r="F348" s="800"/>
    </row>
    <row r="349" spans="1:6">
      <c r="A349" s="910"/>
      <c r="B349" s="887" t="s">
        <v>7049</v>
      </c>
      <c r="C349" s="800"/>
      <c r="D349" s="800"/>
      <c r="E349" s="800"/>
      <c r="F349" s="800"/>
    </row>
    <row r="350" spans="1:6">
      <c r="A350" s="910"/>
      <c r="B350" s="887" t="s">
        <v>6082</v>
      </c>
      <c r="C350" s="800"/>
      <c r="D350" s="800"/>
      <c r="E350" s="800"/>
      <c r="F350" s="800"/>
    </row>
    <row r="351" spans="1:6">
      <c r="A351" s="910"/>
      <c r="B351" s="887" t="s">
        <v>7050</v>
      </c>
      <c r="C351" s="800"/>
      <c r="D351" s="800"/>
      <c r="E351" s="800"/>
      <c r="F351" s="800"/>
    </row>
    <row r="352" spans="1:6">
      <c r="A352" s="910"/>
      <c r="B352" s="887" t="s">
        <v>5878</v>
      </c>
      <c r="C352" s="800"/>
      <c r="D352" s="800"/>
      <c r="E352" s="800"/>
      <c r="F352" s="800"/>
    </row>
    <row r="353" spans="1:6">
      <c r="A353" s="910"/>
      <c r="B353" s="887" t="s">
        <v>7051</v>
      </c>
      <c r="C353" s="800"/>
      <c r="D353" s="800"/>
      <c r="E353" s="800"/>
      <c r="F353" s="800"/>
    </row>
    <row r="354" spans="1:6">
      <c r="A354" s="910"/>
      <c r="B354" s="887" t="s">
        <v>7052</v>
      </c>
      <c r="C354" s="800"/>
      <c r="D354" s="800"/>
      <c r="E354" s="800"/>
      <c r="F354" s="800"/>
    </row>
    <row r="355" spans="1:6">
      <c r="A355" s="910"/>
      <c r="B355" s="887" t="s">
        <v>7053</v>
      </c>
      <c r="C355" s="800"/>
      <c r="D355" s="800"/>
      <c r="E355" s="800"/>
      <c r="F355" s="800"/>
    </row>
    <row r="356" spans="1:6">
      <c r="A356" s="910"/>
      <c r="B356" s="887" t="s">
        <v>7054</v>
      </c>
      <c r="C356" s="800"/>
      <c r="D356" s="800"/>
      <c r="E356" s="800"/>
      <c r="F356" s="800"/>
    </row>
    <row r="357" spans="1:6">
      <c r="A357" s="910"/>
      <c r="B357" s="887" t="s">
        <v>6083</v>
      </c>
      <c r="C357" s="800"/>
      <c r="D357" s="800"/>
      <c r="E357" s="800"/>
      <c r="F357" s="800"/>
    </row>
    <row r="358" spans="1:6">
      <c r="A358" s="910"/>
      <c r="B358" s="887" t="s">
        <v>7055</v>
      </c>
      <c r="C358" s="800"/>
      <c r="D358" s="800"/>
      <c r="E358" s="800"/>
      <c r="F358" s="800"/>
    </row>
    <row r="359" spans="1:6">
      <c r="A359" s="910"/>
      <c r="B359" s="874" t="s">
        <v>7056</v>
      </c>
      <c r="C359" s="800"/>
      <c r="D359" s="800"/>
      <c r="E359" s="800"/>
      <c r="F359" s="800"/>
    </row>
    <row r="360" spans="1:6">
      <c r="A360" s="910"/>
      <c r="B360" s="887" t="s">
        <v>7057</v>
      </c>
      <c r="C360" s="800"/>
      <c r="D360" s="800"/>
      <c r="E360" s="800"/>
      <c r="F360" s="800"/>
    </row>
    <row r="361" spans="1:6">
      <c r="A361" s="910"/>
      <c r="B361" s="887" t="s">
        <v>7058</v>
      </c>
      <c r="C361" s="800"/>
      <c r="D361" s="800"/>
      <c r="E361" s="800"/>
      <c r="F361" s="800"/>
    </row>
    <row r="362" spans="1:6">
      <c r="A362" s="910"/>
      <c r="B362" s="887" t="s">
        <v>7059</v>
      </c>
      <c r="C362" s="800"/>
      <c r="D362" s="800"/>
      <c r="E362" s="800"/>
      <c r="F362" s="800"/>
    </row>
    <row r="363" spans="1:6">
      <c r="A363" s="910"/>
      <c r="B363" s="887" t="s">
        <v>7060</v>
      </c>
      <c r="C363" s="800"/>
      <c r="D363" s="800"/>
      <c r="E363" s="800"/>
      <c r="F363" s="800"/>
    </row>
    <row r="364" spans="1:6">
      <c r="A364" s="910"/>
      <c r="B364" s="887" t="s">
        <v>6084</v>
      </c>
      <c r="C364" s="800"/>
      <c r="D364" s="800"/>
      <c r="E364" s="800"/>
      <c r="F364" s="800"/>
    </row>
    <row r="365" spans="1:6">
      <c r="A365" s="910"/>
      <c r="B365" s="874" t="s">
        <v>7061</v>
      </c>
      <c r="C365" s="800"/>
      <c r="D365" s="800"/>
      <c r="E365" s="800"/>
      <c r="F365" s="800"/>
    </row>
    <row r="366" spans="1:6">
      <c r="A366" s="910"/>
      <c r="B366" s="874" t="s">
        <v>7062</v>
      </c>
      <c r="C366" s="800"/>
      <c r="D366" s="800"/>
      <c r="E366" s="800"/>
      <c r="F366" s="800"/>
    </row>
    <row r="367" spans="1:6">
      <c r="A367" s="994" t="s">
        <v>6274</v>
      </c>
      <c r="B367" s="887" t="s">
        <v>7063</v>
      </c>
      <c r="C367" s="800"/>
      <c r="D367" s="800"/>
      <c r="E367" s="800"/>
      <c r="F367" s="800"/>
    </row>
    <row r="368" spans="1:6">
      <c r="A368" s="994"/>
      <c r="B368" s="887" t="s">
        <v>6085</v>
      </c>
      <c r="C368" s="800"/>
      <c r="D368" s="800"/>
      <c r="E368" s="800"/>
      <c r="F368" s="800"/>
    </row>
    <row r="369" spans="1:6">
      <c r="A369" s="994"/>
      <c r="B369" s="887" t="s">
        <v>7064</v>
      </c>
      <c r="C369" s="800"/>
      <c r="D369" s="800"/>
      <c r="E369" s="800"/>
      <c r="F369" s="800"/>
    </row>
    <row r="370" spans="1:6">
      <c r="A370" s="910"/>
      <c r="B370" s="887" t="s">
        <v>7065</v>
      </c>
      <c r="C370" s="800"/>
      <c r="D370" s="800"/>
      <c r="E370" s="800"/>
      <c r="F370" s="800"/>
    </row>
    <row r="371" spans="1:6">
      <c r="A371" s="910"/>
      <c r="B371" s="887" t="s">
        <v>7066</v>
      </c>
      <c r="C371" s="800"/>
      <c r="D371" s="800"/>
      <c r="E371" s="800"/>
      <c r="F371" s="800"/>
    </row>
    <row r="372" spans="1:6">
      <c r="A372" s="910"/>
      <c r="B372" s="887" t="s">
        <v>7067</v>
      </c>
      <c r="C372" s="800"/>
      <c r="D372" s="800"/>
      <c r="E372" s="800"/>
      <c r="F372" s="800"/>
    </row>
    <row r="373" spans="1:6">
      <c r="A373" s="910"/>
      <c r="B373" s="874" t="s">
        <v>7068</v>
      </c>
      <c r="C373" s="800"/>
      <c r="D373" s="800"/>
      <c r="E373" s="800"/>
      <c r="F373" s="800"/>
    </row>
    <row r="374" spans="1:6">
      <c r="A374" s="910"/>
      <c r="B374" s="874" t="s">
        <v>6086</v>
      </c>
      <c r="C374" s="800"/>
      <c r="D374" s="800"/>
      <c r="E374" s="800"/>
      <c r="F374" s="800"/>
    </row>
    <row r="375" spans="1:6">
      <c r="A375" s="910"/>
      <c r="B375" s="887" t="s">
        <v>7069</v>
      </c>
      <c r="C375" s="800"/>
      <c r="D375" s="800"/>
      <c r="E375" s="800"/>
      <c r="F375" s="800"/>
    </row>
    <row r="376" spans="1:6">
      <c r="A376" s="910"/>
      <c r="B376" s="887" t="s">
        <v>7070</v>
      </c>
      <c r="C376" s="800"/>
      <c r="D376" s="800"/>
      <c r="E376" s="800"/>
      <c r="F376" s="800"/>
    </row>
    <row r="377" spans="1:6">
      <c r="A377" s="910"/>
      <c r="B377" s="887" t="s">
        <v>7071</v>
      </c>
      <c r="C377" s="800"/>
      <c r="D377" s="800"/>
      <c r="E377" s="800"/>
      <c r="F377" s="800"/>
    </row>
    <row r="378" spans="1:6">
      <c r="A378" s="910"/>
      <c r="B378" s="862" t="s">
        <v>6087</v>
      </c>
      <c r="C378" s="800"/>
      <c r="D378" s="800"/>
      <c r="E378" s="800"/>
      <c r="F378" s="800"/>
    </row>
    <row r="379" spans="1:6">
      <c r="A379" s="910"/>
      <c r="B379" s="887" t="s">
        <v>7072</v>
      </c>
      <c r="C379" s="800"/>
      <c r="D379" s="800"/>
      <c r="E379" s="800"/>
      <c r="F379" s="800"/>
    </row>
    <row r="380" spans="1:6">
      <c r="A380" s="910"/>
      <c r="B380" s="887" t="s">
        <v>7073</v>
      </c>
      <c r="C380" s="800"/>
      <c r="D380" s="800"/>
      <c r="E380" s="800"/>
      <c r="F380" s="800"/>
    </row>
    <row r="381" spans="1:6">
      <c r="A381" s="910"/>
      <c r="B381" s="887" t="s">
        <v>6308</v>
      </c>
      <c r="C381" s="800"/>
      <c r="D381" s="800"/>
      <c r="E381" s="800"/>
      <c r="F381" s="800"/>
    </row>
    <row r="382" spans="1:6">
      <c r="A382" s="910"/>
      <c r="B382" s="874" t="s">
        <v>6309</v>
      </c>
      <c r="C382" s="800"/>
      <c r="D382" s="800"/>
      <c r="E382" s="800"/>
      <c r="F382" s="800"/>
    </row>
    <row r="383" spans="1:6">
      <c r="A383" s="910"/>
      <c r="B383" s="887" t="s">
        <v>7074</v>
      </c>
      <c r="C383" s="800"/>
      <c r="D383" s="800"/>
      <c r="E383" s="800"/>
      <c r="F383" s="800"/>
    </row>
    <row r="384" spans="1:6">
      <c r="A384" s="910"/>
      <c r="B384" s="887" t="s">
        <v>7075</v>
      </c>
      <c r="C384" s="800"/>
      <c r="D384" s="800"/>
      <c r="E384" s="800"/>
      <c r="F384" s="800"/>
    </row>
    <row r="385" spans="1:6">
      <c r="A385" s="910"/>
      <c r="B385" s="874" t="s">
        <v>7076</v>
      </c>
      <c r="C385" s="800"/>
      <c r="D385" s="800"/>
      <c r="E385" s="800"/>
      <c r="F385" s="800"/>
    </row>
    <row r="386" spans="1:6">
      <c r="A386" s="910"/>
      <c r="B386" s="874" t="s">
        <v>6088</v>
      </c>
      <c r="C386" s="800"/>
      <c r="D386" s="800"/>
      <c r="E386" s="800"/>
      <c r="F386" s="800"/>
    </row>
    <row r="387" spans="1:6">
      <c r="A387" s="910"/>
      <c r="B387" s="887" t="s">
        <v>7077</v>
      </c>
      <c r="C387" s="800"/>
      <c r="D387" s="800"/>
      <c r="E387" s="800"/>
      <c r="F387" s="800"/>
    </row>
    <row r="388" spans="1:6">
      <c r="A388" s="910"/>
      <c r="B388" s="862" t="s">
        <v>4724</v>
      </c>
      <c r="C388" s="800"/>
      <c r="D388" s="800"/>
      <c r="E388" s="800"/>
      <c r="F388" s="800"/>
    </row>
    <row r="389" spans="1:6">
      <c r="A389" s="910"/>
      <c r="B389" s="862" t="s">
        <v>4725</v>
      </c>
      <c r="C389" s="800"/>
      <c r="D389" s="800"/>
      <c r="E389" s="800"/>
      <c r="F389" s="800"/>
    </row>
    <row r="390" spans="1:6">
      <c r="A390" s="910"/>
      <c r="B390" s="887" t="s">
        <v>7078</v>
      </c>
      <c r="C390" s="800"/>
      <c r="D390" s="800"/>
      <c r="E390" s="800"/>
      <c r="F390" s="800"/>
    </row>
    <row r="391" spans="1:6">
      <c r="A391" s="910"/>
      <c r="B391" s="887" t="s">
        <v>7079</v>
      </c>
      <c r="C391" s="800"/>
      <c r="D391" s="800"/>
      <c r="E391" s="800"/>
      <c r="F391" s="800"/>
    </row>
    <row r="392" spans="1:6">
      <c r="A392" s="910"/>
      <c r="B392" s="887" t="s">
        <v>7080</v>
      </c>
      <c r="C392" s="800"/>
      <c r="D392" s="800"/>
      <c r="E392" s="800"/>
      <c r="F392" s="800"/>
    </row>
    <row r="393" spans="1:6">
      <c r="A393" s="910"/>
      <c r="B393" s="887" t="s">
        <v>7081</v>
      </c>
      <c r="C393" s="800"/>
      <c r="D393" s="800"/>
      <c r="E393" s="800"/>
      <c r="F393" s="800"/>
    </row>
    <row r="394" spans="1:6">
      <c r="A394" s="910"/>
      <c r="B394" s="887" t="s">
        <v>7082</v>
      </c>
      <c r="C394" s="800"/>
      <c r="D394" s="800"/>
      <c r="E394" s="800"/>
      <c r="F394" s="800"/>
    </row>
    <row r="395" spans="1:6">
      <c r="A395" s="910"/>
      <c r="B395" s="887" t="s">
        <v>7083</v>
      </c>
      <c r="C395" s="800"/>
      <c r="D395" s="800"/>
      <c r="E395" s="800"/>
      <c r="F395" s="800"/>
    </row>
    <row r="396" spans="1:6">
      <c r="A396" s="910"/>
      <c r="B396" s="887" t="s">
        <v>6089</v>
      </c>
      <c r="C396" s="800"/>
      <c r="D396" s="800"/>
      <c r="E396" s="800"/>
      <c r="F396" s="800"/>
    </row>
    <row r="397" spans="1:6">
      <c r="A397" s="910"/>
      <c r="B397" s="887" t="s">
        <v>7084</v>
      </c>
      <c r="C397" s="800"/>
      <c r="D397" s="800"/>
      <c r="E397" s="800"/>
      <c r="F397" s="800"/>
    </row>
    <row r="398" spans="1:6">
      <c r="A398" s="910"/>
      <c r="B398" s="887" t="s">
        <v>7085</v>
      </c>
      <c r="C398" s="800"/>
      <c r="D398" s="800"/>
      <c r="E398" s="800"/>
      <c r="F398" s="800"/>
    </row>
    <row r="399" spans="1:6">
      <c r="A399" s="910"/>
      <c r="B399" s="887" t="s">
        <v>7086</v>
      </c>
      <c r="C399" s="800"/>
      <c r="D399" s="800"/>
      <c r="E399" s="800"/>
      <c r="F399" s="800"/>
    </row>
    <row r="400" spans="1:6">
      <c r="A400" s="910"/>
      <c r="B400" s="887" t="s">
        <v>5898</v>
      </c>
      <c r="C400" s="800"/>
      <c r="D400" s="800"/>
      <c r="E400" s="800"/>
      <c r="F400" s="800"/>
    </row>
    <row r="401" spans="1:6">
      <c r="A401" s="910"/>
      <c r="B401" s="887" t="s">
        <v>7087</v>
      </c>
      <c r="C401" s="800"/>
      <c r="D401" s="800"/>
      <c r="E401" s="800"/>
      <c r="F401" s="800"/>
    </row>
    <row r="402" spans="1:6">
      <c r="A402" s="910"/>
      <c r="B402" s="887" t="s">
        <v>7088</v>
      </c>
      <c r="C402" s="800"/>
      <c r="D402" s="800"/>
      <c r="E402" s="800"/>
      <c r="F402" s="800"/>
    </row>
    <row r="403" spans="1:6">
      <c r="A403" s="910"/>
      <c r="B403" s="887" t="s">
        <v>7089</v>
      </c>
      <c r="C403" s="800"/>
      <c r="D403" s="800"/>
      <c r="E403" s="800"/>
      <c r="F403" s="800"/>
    </row>
    <row r="404" spans="1:6">
      <c r="A404" s="910"/>
      <c r="B404" s="887" t="s">
        <v>7090</v>
      </c>
      <c r="C404" s="800"/>
      <c r="D404" s="800"/>
      <c r="E404" s="800"/>
      <c r="F404" s="800"/>
    </row>
    <row r="405" spans="1:6">
      <c r="A405" s="910"/>
      <c r="B405" s="887" t="s">
        <v>7091</v>
      </c>
      <c r="C405" s="800"/>
      <c r="D405" s="800"/>
      <c r="E405" s="800"/>
      <c r="F405" s="800"/>
    </row>
    <row r="406" spans="1:6">
      <c r="A406" s="910"/>
      <c r="B406" s="887" t="s">
        <v>7092</v>
      </c>
      <c r="C406" s="800"/>
      <c r="D406" s="800"/>
      <c r="E406" s="800"/>
      <c r="F406" s="800"/>
    </row>
    <row r="407" spans="1:6">
      <c r="A407" s="910"/>
      <c r="B407" s="887" t="s">
        <v>7093</v>
      </c>
      <c r="C407" s="800"/>
      <c r="D407" s="800"/>
      <c r="E407" s="800"/>
      <c r="F407" s="800"/>
    </row>
    <row r="408" spans="1:6">
      <c r="A408" s="910"/>
      <c r="B408" s="887" t="s">
        <v>7094</v>
      </c>
      <c r="C408" s="800"/>
      <c r="D408" s="800"/>
      <c r="E408" s="800"/>
      <c r="F408" s="800"/>
    </row>
    <row r="409" spans="1:6">
      <c r="A409" s="910"/>
      <c r="B409" s="887" t="s">
        <v>7095</v>
      </c>
      <c r="C409" s="800"/>
      <c r="D409" s="800"/>
      <c r="E409" s="800"/>
      <c r="F409" s="800"/>
    </row>
    <row r="410" spans="1:6">
      <c r="A410" s="910"/>
      <c r="B410" s="887" t="s">
        <v>7096</v>
      </c>
      <c r="C410" s="800"/>
      <c r="D410" s="800"/>
      <c r="E410" s="800"/>
      <c r="F410" s="800"/>
    </row>
    <row r="411" spans="1:6">
      <c r="A411" s="910"/>
      <c r="B411" s="887" t="s">
        <v>7097</v>
      </c>
      <c r="C411" s="800"/>
      <c r="D411" s="800"/>
      <c r="E411" s="800"/>
      <c r="F411" s="800"/>
    </row>
    <row r="412" spans="1:6">
      <c r="A412" s="910"/>
      <c r="B412" s="887" t="s">
        <v>7098</v>
      </c>
      <c r="C412" s="800"/>
      <c r="D412" s="800"/>
      <c r="E412" s="800"/>
      <c r="F412" s="800"/>
    </row>
    <row r="413" spans="1:6">
      <c r="A413" s="910"/>
      <c r="B413" s="887" t="s">
        <v>7099</v>
      </c>
      <c r="C413" s="800"/>
      <c r="D413" s="799"/>
      <c r="E413" s="800"/>
      <c r="F413" s="800"/>
    </row>
    <row r="414" spans="1:6">
      <c r="A414" s="910"/>
      <c r="B414" s="887" t="s">
        <v>7100</v>
      </c>
      <c r="C414" s="800"/>
      <c r="D414" s="800"/>
      <c r="E414" s="800"/>
      <c r="F414" s="800"/>
    </row>
    <row r="415" spans="1:6">
      <c r="A415" s="910"/>
      <c r="B415" s="874" t="s">
        <v>6090</v>
      </c>
      <c r="C415" s="800"/>
      <c r="D415" s="799"/>
      <c r="E415" s="800"/>
      <c r="F415" s="800"/>
    </row>
    <row r="416" spans="1:6">
      <c r="A416" s="910"/>
      <c r="B416" s="862" t="s">
        <v>4730</v>
      </c>
      <c r="C416" s="800"/>
      <c r="D416" s="800"/>
      <c r="E416" s="800"/>
      <c r="F416" s="800"/>
    </row>
    <row r="417" spans="1:6">
      <c r="A417" s="887"/>
      <c r="B417" s="887" t="s">
        <v>7101</v>
      </c>
      <c r="C417" s="800"/>
      <c r="D417" s="800"/>
      <c r="E417" s="800"/>
      <c r="F417" s="800"/>
    </row>
    <row r="418" spans="1:6">
      <c r="A418" s="910"/>
      <c r="B418" s="887" t="s">
        <v>7102</v>
      </c>
      <c r="C418" s="800"/>
      <c r="D418" s="800"/>
      <c r="E418" s="800"/>
      <c r="F418" s="800"/>
    </row>
    <row r="419" spans="1:6">
      <c r="A419" s="910"/>
      <c r="B419" s="887" t="s">
        <v>7103</v>
      </c>
      <c r="C419" s="800"/>
      <c r="D419" s="800"/>
      <c r="E419" s="800"/>
      <c r="F419" s="800"/>
    </row>
    <row r="420" spans="1:6">
      <c r="A420" s="910"/>
      <c r="B420" s="887" t="s">
        <v>7104</v>
      </c>
      <c r="C420" s="800"/>
      <c r="D420" s="800"/>
      <c r="E420" s="800"/>
      <c r="F420" s="800"/>
    </row>
    <row r="421" spans="1:6">
      <c r="A421" s="910"/>
      <c r="B421" s="887" t="s">
        <v>7105</v>
      </c>
      <c r="C421" s="800"/>
      <c r="D421" s="800"/>
      <c r="E421" s="800"/>
      <c r="F421" s="800"/>
    </row>
    <row r="422" spans="1:6">
      <c r="A422" s="910"/>
      <c r="B422" s="887" t="s">
        <v>7106</v>
      </c>
      <c r="C422" s="800"/>
      <c r="D422" s="800"/>
      <c r="E422" s="800"/>
      <c r="F422" s="800"/>
    </row>
    <row r="423" spans="1:6">
      <c r="A423" s="910"/>
      <c r="B423" s="887" t="s">
        <v>7107</v>
      </c>
      <c r="C423" s="800"/>
      <c r="D423" s="800"/>
      <c r="E423" s="800"/>
      <c r="F423" s="800"/>
    </row>
    <row r="424" spans="1:6">
      <c r="A424" s="910"/>
      <c r="B424" s="887" t="s">
        <v>7108</v>
      </c>
      <c r="C424" s="800"/>
      <c r="D424" s="800"/>
      <c r="E424" s="800"/>
      <c r="F424" s="800"/>
    </row>
    <row r="425" spans="1:6">
      <c r="A425" s="910"/>
      <c r="B425" s="874" t="s">
        <v>7109</v>
      </c>
      <c r="C425" s="800"/>
      <c r="D425" s="800"/>
      <c r="E425" s="800"/>
      <c r="F425" s="800"/>
    </row>
    <row r="426" spans="1:6">
      <c r="A426" s="910"/>
      <c r="B426" s="855" t="s">
        <v>7110</v>
      </c>
      <c r="C426" s="800"/>
      <c r="D426" s="800"/>
      <c r="E426" s="800"/>
      <c r="F426" s="800"/>
    </row>
    <row r="427" spans="1:6">
      <c r="A427" s="910"/>
      <c r="B427" s="855" t="s">
        <v>7111</v>
      </c>
      <c r="C427" s="800"/>
      <c r="D427" s="800"/>
      <c r="E427" s="800"/>
      <c r="F427" s="800"/>
    </row>
    <row r="428" spans="1:6">
      <c r="A428" s="910"/>
      <c r="B428" s="887" t="s">
        <v>7112</v>
      </c>
      <c r="C428" s="800"/>
      <c r="D428" s="800"/>
      <c r="E428" s="800"/>
      <c r="F428" s="800"/>
    </row>
    <row r="429" spans="1:6">
      <c r="A429" s="910"/>
      <c r="B429" s="887" t="s">
        <v>7113</v>
      </c>
      <c r="C429" s="800"/>
      <c r="D429" s="800"/>
      <c r="E429" s="800"/>
      <c r="F429" s="800"/>
    </row>
    <row r="430" spans="1:6">
      <c r="A430" s="910"/>
      <c r="B430" s="887" t="s">
        <v>7114</v>
      </c>
      <c r="C430" s="800"/>
      <c r="D430" s="800"/>
      <c r="E430" s="800"/>
      <c r="F430" s="800"/>
    </row>
    <row r="431" spans="1:6">
      <c r="A431" s="910"/>
      <c r="B431" s="887" t="s">
        <v>6091</v>
      </c>
      <c r="C431" s="800"/>
      <c r="D431" s="800"/>
      <c r="E431" s="800"/>
      <c r="F431" s="800"/>
    </row>
    <row r="432" spans="1:6">
      <c r="A432" s="910"/>
      <c r="B432" s="887" t="s">
        <v>7115</v>
      </c>
      <c r="C432" s="800"/>
      <c r="D432" s="800"/>
      <c r="E432" s="800"/>
      <c r="F432" s="800"/>
    </row>
    <row r="433" spans="1:6">
      <c r="A433" s="910"/>
      <c r="B433" s="887" t="s">
        <v>6092</v>
      </c>
      <c r="C433" s="800"/>
      <c r="D433" s="800"/>
      <c r="E433" s="800"/>
      <c r="F433" s="800"/>
    </row>
    <row r="434" spans="1:6">
      <c r="A434" s="910"/>
      <c r="B434" s="887" t="s">
        <v>7116</v>
      </c>
      <c r="C434" s="800"/>
      <c r="D434" s="800"/>
      <c r="E434" s="800"/>
      <c r="F434" s="800"/>
    </row>
    <row r="435" spans="1:6">
      <c r="A435" s="910"/>
      <c r="B435" s="873" t="s">
        <v>287</v>
      </c>
      <c r="C435" s="800"/>
      <c r="D435" s="800"/>
      <c r="E435" s="800"/>
      <c r="F435" s="800"/>
    </row>
    <row r="436" spans="1:6">
      <c r="A436" s="910"/>
      <c r="B436" s="873" t="s">
        <v>289</v>
      </c>
      <c r="C436" s="800"/>
      <c r="D436" s="800"/>
      <c r="E436" s="800"/>
      <c r="F436" s="800"/>
    </row>
    <row r="437" spans="1:6">
      <c r="A437" s="910" t="s">
        <v>5544</v>
      </c>
      <c r="B437" s="887" t="s">
        <v>7117</v>
      </c>
      <c r="C437" s="800"/>
      <c r="D437" s="800"/>
      <c r="E437" s="800"/>
      <c r="F437" s="800"/>
    </row>
    <row r="438" spans="1:6">
      <c r="A438" s="910"/>
      <c r="B438" s="887" t="s">
        <v>6519</v>
      </c>
      <c r="C438" s="800"/>
      <c r="D438" s="800"/>
      <c r="E438" s="800"/>
      <c r="F438" s="800"/>
    </row>
    <row r="439" spans="1:6">
      <c r="A439" s="910"/>
      <c r="B439" s="887" t="s">
        <v>7118</v>
      </c>
      <c r="C439" s="800"/>
      <c r="D439" s="800"/>
      <c r="E439" s="800"/>
      <c r="F439" s="800"/>
    </row>
    <row r="440" spans="1:6">
      <c r="A440" s="910"/>
      <c r="B440" s="874" t="s">
        <v>7119</v>
      </c>
      <c r="C440" s="800"/>
      <c r="D440" s="800"/>
      <c r="E440" s="800"/>
      <c r="F440" s="800"/>
    </row>
    <row r="441" spans="1:6">
      <c r="A441" s="910"/>
      <c r="B441" s="874" t="s">
        <v>7120</v>
      </c>
      <c r="C441" s="800"/>
      <c r="D441" s="800"/>
      <c r="E441" s="800"/>
      <c r="F441" s="800"/>
    </row>
    <row r="442" spans="1:6">
      <c r="A442" s="994" t="s">
        <v>4733</v>
      </c>
      <c r="B442" s="886" t="s">
        <v>7121</v>
      </c>
      <c r="C442" s="800"/>
      <c r="D442" s="800"/>
      <c r="E442" s="800"/>
      <c r="F442" s="800"/>
    </row>
    <row r="443" spans="1:6">
      <c r="A443" s="882"/>
      <c r="B443" s="886" t="s">
        <v>7122</v>
      </c>
      <c r="C443" s="800"/>
      <c r="D443" s="800"/>
      <c r="E443" s="800"/>
      <c r="F443" s="800"/>
    </row>
    <row r="444" spans="1:6">
      <c r="A444" s="994" t="s">
        <v>4734</v>
      </c>
      <c r="B444" s="886" t="s">
        <v>7123</v>
      </c>
      <c r="C444" s="800"/>
      <c r="D444" s="800"/>
      <c r="E444" s="800"/>
      <c r="F444" s="800"/>
    </row>
    <row r="445" spans="1:6">
      <c r="A445" s="994" t="s">
        <v>4735</v>
      </c>
      <c r="B445" s="887" t="s">
        <v>7124</v>
      </c>
      <c r="C445" s="800"/>
      <c r="D445" s="800"/>
      <c r="E445" s="800"/>
      <c r="F445" s="800"/>
    </row>
    <row r="446" spans="1:6">
      <c r="A446" s="994" t="s">
        <v>4736</v>
      </c>
      <c r="B446" s="886" t="s">
        <v>7125</v>
      </c>
      <c r="C446" s="800"/>
      <c r="D446" s="800"/>
      <c r="E446" s="800"/>
      <c r="F446" s="800"/>
    </row>
    <row r="447" spans="1:6">
      <c r="A447" s="994"/>
      <c r="B447" s="886" t="s">
        <v>7126</v>
      </c>
      <c r="C447" s="800"/>
      <c r="D447" s="800"/>
      <c r="E447" s="800"/>
      <c r="F447" s="800"/>
    </row>
    <row r="448" spans="1:6">
      <c r="A448" s="994"/>
      <c r="B448" s="886" t="s">
        <v>7127</v>
      </c>
      <c r="C448" s="799"/>
      <c r="D448" s="800"/>
      <c r="E448" s="800"/>
      <c r="F448" s="800"/>
    </row>
    <row r="449" spans="1:6">
      <c r="A449" s="994"/>
      <c r="B449" s="886" t="s">
        <v>7128</v>
      </c>
      <c r="C449" s="799"/>
      <c r="D449" s="800"/>
      <c r="E449" s="800"/>
      <c r="F449" s="800"/>
    </row>
    <row r="450" spans="1:6">
      <c r="A450" s="994"/>
      <c r="B450" s="886" t="s">
        <v>7129</v>
      </c>
      <c r="C450" s="799"/>
      <c r="D450" s="800"/>
      <c r="E450" s="800"/>
      <c r="F450" s="800"/>
    </row>
    <row r="451" spans="1:6">
      <c r="A451" s="994"/>
      <c r="B451" s="886" t="s">
        <v>7130</v>
      </c>
      <c r="C451" s="799"/>
      <c r="D451" s="800"/>
      <c r="E451" s="800"/>
      <c r="F451" s="800"/>
    </row>
    <row r="452" spans="1:6">
      <c r="A452" s="994"/>
      <c r="B452" s="886" t="s">
        <v>7131</v>
      </c>
      <c r="C452" s="800"/>
      <c r="D452" s="800"/>
      <c r="E452" s="800"/>
      <c r="F452" s="800"/>
    </row>
    <row r="453" spans="1:6">
      <c r="A453" s="994"/>
      <c r="B453" s="886" t="s">
        <v>7132</v>
      </c>
      <c r="C453" s="800"/>
      <c r="D453" s="800"/>
      <c r="E453" s="800"/>
      <c r="F453" s="800"/>
    </row>
    <row r="454" spans="1:6">
      <c r="A454" s="994"/>
      <c r="B454" s="886" t="s">
        <v>7133</v>
      </c>
      <c r="C454" s="800"/>
      <c r="D454" s="800"/>
      <c r="E454" s="800"/>
      <c r="F454" s="800"/>
    </row>
    <row r="455" spans="1:6">
      <c r="A455" s="994"/>
      <c r="B455" s="886" t="s">
        <v>7134</v>
      </c>
      <c r="C455" s="800"/>
      <c r="D455" s="800"/>
      <c r="E455" s="800"/>
      <c r="F455" s="800"/>
    </row>
    <row r="456" spans="1:6">
      <c r="A456" s="910" t="s">
        <v>4737</v>
      </c>
      <c r="B456" s="887" t="s">
        <v>7135</v>
      </c>
      <c r="C456" s="800"/>
      <c r="D456" s="799"/>
      <c r="E456" s="800"/>
      <c r="F456" s="800"/>
    </row>
    <row r="457" spans="1:6">
      <c r="A457" s="910"/>
      <c r="B457" s="887" t="s">
        <v>7136</v>
      </c>
      <c r="C457" s="800"/>
      <c r="D457" s="799"/>
      <c r="E457" s="800"/>
      <c r="F457" s="800"/>
    </row>
    <row r="458" spans="1:6">
      <c r="A458" s="910" t="s">
        <v>6275</v>
      </c>
      <c r="B458" s="887" t="s">
        <v>7137</v>
      </c>
      <c r="C458" s="800"/>
      <c r="D458" s="800"/>
      <c r="E458" s="800"/>
      <c r="F458" s="800"/>
    </row>
    <row r="459" spans="1:6">
      <c r="A459" s="910"/>
      <c r="B459" s="887" t="s">
        <v>7138</v>
      </c>
      <c r="C459" s="800"/>
      <c r="D459" s="800"/>
      <c r="E459" s="800"/>
      <c r="F459" s="800"/>
    </row>
    <row r="460" spans="1:6">
      <c r="A460" s="910"/>
      <c r="B460" s="874" t="s">
        <v>6094</v>
      </c>
      <c r="C460" s="800"/>
      <c r="D460" s="799"/>
      <c r="E460" s="800"/>
      <c r="F460" s="800"/>
    </row>
    <row r="461" spans="1:6">
      <c r="A461" s="910"/>
      <c r="B461" s="874" t="s">
        <v>7139</v>
      </c>
      <c r="C461" s="800"/>
      <c r="D461" s="799"/>
      <c r="E461" s="800"/>
      <c r="F461" s="800"/>
    </row>
    <row r="462" spans="1:6">
      <c r="A462" s="910"/>
      <c r="B462" s="874" t="s">
        <v>6310</v>
      </c>
      <c r="C462" s="800"/>
      <c r="D462" s="800"/>
      <c r="E462" s="800"/>
      <c r="F462" s="800"/>
    </row>
    <row r="463" spans="1:6">
      <c r="A463" s="910" t="s">
        <v>5545</v>
      </c>
      <c r="B463" s="887" t="s">
        <v>7140</v>
      </c>
      <c r="C463" s="800"/>
      <c r="D463" s="799"/>
      <c r="E463" s="800"/>
      <c r="F463" s="800"/>
    </row>
    <row r="464" spans="1:6">
      <c r="A464" s="910"/>
      <c r="B464" s="874" t="s">
        <v>6095</v>
      </c>
      <c r="C464" s="800"/>
      <c r="D464" s="799"/>
      <c r="E464" s="800"/>
      <c r="F464" s="800"/>
    </row>
    <row r="465" spans="1:6">
      <c r="A465" s="910"/>
      <c r="B465" s="874" t="s">
        <v>6096</v>
      </c>
      <c r="C465" s="800"/>
      <c r="D465" s="800"/>
      <c r="E465" s="800"/>
      <c r="F465" s="800"/>
    </row>
    <row r="466" spans="1:6">
      <c r="A466" s="910"/>
      <c r="B466" s="874" t="s">
        <v>6097</v>
      </c>
      <c r="C466" s="800"/>
      <c r="D466" s="800"/>
      <c r="E466" s="800"/>
      <c r="F466" s="800"/>
    </row>
    <row r="467" spans="1:6">
      <c r="A467" s="910"/>
      <c r="B467" s="874" t="s">
        <v>7141</v>
      </c>
      <c r="C467" s="800"/>
      <c r="D467" s="799"/>
      <c r="E467" s="800"/>
      <c r="F467" s="800"/>
    </row>
    <row r="468" spans="1:6">
      <c r="A468" s="910" t="s">
        <v>5967</v>
      </c>
      <c r="B468" s="887" t="s">
        <v>7142</v>
      </c>
      <c r="C468" s="800"/>
      <c r="D468" s="800"/>
      <c r="E468" s="800"/>
      <c r="F468" s="800"/>
    </row>
    <row r="469" spans="1:6">
      <c r="A469" s="910"/>
      <c r="B469" s="887" t="s">
        <v>7143</v>
      </c>
      <c r="C469" s="800"/>
      <c r="D469" s="800"/>
      <c r="E469" s="800"/>
      <c r="F469" s="800"/>
    </row>
    <row r="470" spans="1:6">
      <c r="A470" s="910"/>
      <c r="B470" s="887" t="s">
        <v>7144</v>
      </c>
      <c r="C470" s="800"/>
      <c r="D470" s="800"/>
      <c r="E470" s="800"/>
      <c r="F470" s="800"/>
    </row>
    <row r="471" spans="1:6">
      <c r="A471" s="910"/>
      <c r="B471" s="887" t="s">
        <v>7145</v>
      </c>
      <c r="C471" s="800"/>
      <c r="D471" s="799"/>
      <c r="E471" s="800"/>
      <c r="F471" s="800"/>
    </row>
    <row r="472" spans="1:6">
      <c r="A472" s="910"/>
      <c r="B472" s="887" t="s">
        <v>7146</v>
      </c>
      <c r="C472" s="800"/>
      <c r="D472" s="799"/>
      <c r="E472" s="800"/>
      <c r="F472" s="800"/>
    </row>
    <row r="473" spans="1:6">
      <c r="A473" s="910"/>
      <c r="B473" s="887" t="s">
        <v>7147</v>
      </c>
      <c r="C473" s="800"/>
      <c r="D473" s="800"/>
      <c r="E473" s="800"/>
      <c r="F473" s="800"/>
    </row>
    <row r="474" spans="1:6">
      <c r="A474" s="910"/>
      <c r="B474" s="887" t="s">
        <v>7148</v>
      </c>
      <c r="C474" s="800"/>
      <c r="D474" s="799"/>
      <c r="E474" s="800"/>
      <c r="F474" s="800"/>
    </row>
    <row r="475" spans="1:6">
      <c r="A475" s="910"/>
      <c r="B475" s="887" t="s">
        <v>7149</v>
      </c>
      <c r="C475" s="800"/>
      <c r="D475" s="800"/>
      <c r="E475" s="800"/>
      <c r="F475" s="800"/>
    </row>
    <row r="476" spans="1:6">
      <c r="A476" s="910"/>
      <c r="B476" s="887" t="s">
        <v>7150</v>
      </c>
      <c r="C476" s="800"/>
      <c r="D476" s="800"/>
      <c r="E476" s="800"/>
      <c r="F476" s="800"/>
    </row>
    <row r="477" spans="1:6">
      <c r="A477" s="910"/>
      <c r="B477" s="887" t="s">
        <v>7151</v>
      </c>
      <c r="C477" s="800"/>
      <c r="D477" s="800"/>
      <c r="E477" s="800"/>
      <c r="F477" s="800"/>
    </row>
    <row r="478" spans="1:6">
      <c r="A478" s="910"/>
      <c r="B478" s="887" t="s">
        <v>7152</v>
      </c>
      <c r="C478" s="800"/>
      <c r="D478" s="800"/>
      <c r="E478" s="800"/>
      <c r="F478" s="800"/>
    </row>
    <row r="479" spans="1:6">
      <c r="A479" s="910"/>
      <c r="B479" s="887" t="s">
        <v>7153</v>
      </c>
      <c r="C479" s="800"/>
      <c r="D479" s="800"/>
      <c r="E479" s="800"/>
      <c r="F479" s="800"/>
    </row>
    <row r="480" spans="1:6">
      <c r="A480" s="910"/>
      <c r="B480" s="887" t="s">
        <v>7154</v>
      </c>
      <c r="C480" s="800"/>
      <c r="D480" s="799"/>
      <c r="E480" s="800"/>
      <c r="F480" s="800"/>
    </row>
    <row r="481" spans="1:6">
      <c r="A481" s="910"/>
      <c r="B481" s="887" t="s">
        <v>5876</v>
      </c>
      <c r="C481" s="800"/>
      <c r="D481" s="799"/>
      <c r="E481" s="800"/>
      <c r="F481" s="800"/>
    </row>
    <row r="482" spans="1:6">
      <c r="A482" s="910" t="s">
        <v>4742</v>
      </c>
      <c r="B482" s="887" t="s">
        <v>7155</v>
      </c>
      <c r="C482" s="800"/>
      <c r="D482" s="800"/>
      <c r="E482" s="800"/>
      <c r="F482" s="800"/>
    </row>
    <row r="483" spans="1:6">
      <c r="A483" s="910"/>
      <c r="B483" s="887" t="s">
        <v>6098</v>
      </c>
      <c r="C483" s="800"/>
      <c r="D483" s="800"/>
      <c r="E483" s="800"/>
      <c r="F483" s="800"/>
    </row>
    <row r="484" spans="1:6">
      <c r="A484" s="910" t="s">
        <v>5546</v>
      </c>
      <c r="B484" s="874" t="s">
        <v>6099</v>
      </c>
      <c r="C484" s="800"/>
      <c r="D484" s="799"/>
      <c r="E484" s="800"/>
      <c r="F484" s="800"/>
    </row>
    <row r="485" spans="1:6">
      <c r="A485" s="910"/>
      <c r="B485" s="887" t="s">
        <v>7156</v>
      </c>
      <c r="C485" s="800"/>
      <c r="D485" s="800"/>
      <c r="E485" s="800"/>
      <c r="F485" s="800"/>
    </row>
    <row r="486" spans="1:6">
      <c r="A486" s="994" t="s">
        <v>4743</v>
      </c>
      <c r="B486" s="886" t="s">
        <v>7157</v>
      </c>
      <c r="C486" s="800"/>
      <c r="D486" s="799"/>
      <c r="E486" s="800"/>
      <c r="F486" s="800"/>
    </row>
    <row r="487" spans="1:6">
      <c r="A487" s="994" t="s">
        <v>5547</v>
      </c>
      <c r="B487" s="874" t="s">
        <v>7158</v>
      </c>
      <c r="C487" s="800"/>
      <c r="D487" s="800"/>
      <c r="E487" s="800"/>
      <c r="F487" s="800"/>
    </row>
    <row r="488" spans="1:6">
      <c r="A488" s="994" t="s">
        <v>5548</v>
      </c>
      <c r="B488" s="886" t="s">
        <v>7159</v>
      </c>
      <c r="C488" s="800"/>
      <c r="D488" s="800"/>
      <c r="E488" s="815"/>
      <c r="F488" s="800"/>
    </row>
    <row r="489" spans="1:6">
      <c r="A489" s="994"/>
      <c r="B489" s="886" t="s">
        <v>6100</v>
      </c>
      <c r="C489" s="800"/>
      <c r="D489" s="800"/>
      <c r="E489" s="800"/>
      <c r="F489" s="800"/>
    </row>
    <row r="490" spans="1:6">
      <c r="A490" s="994"/>
      <c r="B490" s="886" t="s">
        <v>6101</v>
      </c>
      <c r="C490" s="800"/>
      <c r="D490" s="799"/>
      <c r="E490" s="800"/>
      <c r="F490" s="800"/>
    </row>
    <row r="491" spans="1:6">
      <c r="A491" s="994"/>
      <c r="B491" s="886" t="s">
        <v>7160</v>
      </c>
      <c r="C491" s="800"/>
      <c r="D491" s="799"/>
      <c r="E491" s="800"/>
      <c r="F491" s="800"/>
    </row>
    <row r="492" spans="1:6">
      <c r="A492" s="994"/>
      <c r="B492" s="886" t="s">
        <v>7161</v>
      </c>
      <c r="C492" s="800"/>
      <c r="D492" s="800"/>
      <c r="E492" s="800"/>
      <c r="F492" s="800"/>
    </row>
    <row r="493" spans="1:6">
      <c r="A493" s="994"/>
      <c r="B493" s="886" t="s">
        <v>7162</v>
      </c>
      <c r="C493" s="800"/>
      <c r="D493" s="799"/>
      <c r="E493" s="800"/>
      <c r="F493" s="800"/>
    </row>
    <row r="494" spans="1:6">
      <c r="A494" s="882" t="s">
        <v>4744</v>
      </c>
      <c r="B494" s="886" t="s">
        <v>7163</v>
      </c>
      <c r="C494" s="800"/>
      <c r="D494" s="800"/>
      <c r="E494" s="800"/>
      <c r="F494" s="800"/>
    </row>
    <row r="495" spans="1:6">
      <c r="A495" s="910" t="s">
        <v>4745</v>
      </c>
      <c r="B495" s="862" t="s">
        <v>6102</v>
      </c>
      <c r="C495" s="801"/>
      <c r="D495" s="800"/>
      <c r="E495" s="800"/>
      <c r="F495" s="800"/>
    </row>
    <row r="496" spans="1:6">
      <c r="A496" s="910"/>
      <c r="B496" s="862" t="s">
        <v>6103</v>
      </c>
      <c r="C496" s="801"/>
      <c r="D496" s="800"/>
      <c r="E496" s="800"/>
      <c r="F496" s="800"/>
    </row>
    <row r="497" spans="1:6">
      <c r="A497" s="910"/>
      <c r="B497" s="887" t="s">
        <v>6104</v>
      </c>
      <c r="C497" s="801"/>
      <c r="D497" s="800"/>
      <c r="E497" s="800"/>
      <c r="F497" s="800"/>
    </row>
    <row r="498" spans="1:6">
      <c r="A498" s="910" t="s">
        <v>6276</v>
      </c>
      <c r="B498" s="887" t="s">
        <v>7164</v>
      </c>
      <c r="C498" s="801"/>
      <c r="D498" s="800"/>
      <c r="E498" s="800"/>
      <c r="F498" s="800"/>
    </row>
    <row r="499" spans="1:6">
      <c r="A499" s="910"/>
      <c r="B499" s="874" t="s">
        <v>7165</v>
      </c>
      <c r="C499" s="801"/>
      <c r="D499" s="800"/>
      <c r="E499" s="800"/>
      <c r="F499" s="800"/>
    </row>
    <row r="500" spans="1:6">
      <c r="A500" s="910"/>
      <c r="B500" s="874" t="s">
        <v>6311</v>
      </c>
      <c r="C500" s="801"/>
      <c r="D500" s="800"/>
      <c r="E500" s="800"/>
      <c r="F500" s="800"/>
    </row>
    <row r="501" spans="1:6">
      <c r="A501" s="910"/>
      <c r="B501" s="874" t="s">
        <v>7166</v>
      </c>
      <c r="C501" s="801"/>
      <c r="D501" s="800"/>
      <c r="E501" s="800"/>
      <c r="F501" s="800"/>
    </row>
    <row r="502" spans="1:6">
      <c r="A502" s="910"/>
      <c r="B502" s="874" t="s">
        <v>6105</v>
      </c>
      <c r="C502" s="801"/>
      <c r="D502" s="800"/>
      <c r="E502" s="800"/>
      <c r="F502" s="800"/>
    </row>
    <row r="503" spans="1:6">
      <c r="A503" s="910"/>
      <c r="B503" s="874" t="s">
        <v>6106</v>
      </c>
      <c r="C503" s="801"/>
      <c r="D503" s="800"/>
      <c r="E503" s="800"/>
      <c r="F503" s="800"/>
    </row>
    <row r="504" spans="1:6">
      <c r="A504" s="910"/>
      <c r="B504" s="874" t="s">
        <v>7167</v>
      </c>
      <c r="C504" s="801"/>
      <c r="D504" s="800"/>
      <c r="E504" s="800"/>
      <c r="F504" s="800"/>
    </row>
    <row r="505" spans="1:6">
      <c r="A505" s="910"/>
      <c r="B505" s="874" t="s">
        <v>7168</v>
      </c>
      <c r="C505" s="801"/>
      <c r="D505" s="800"/>
      <c r="E505" s="800"/>
      <c r="F505" s="800"/>
    </row>
    <row r="506" spans="1:6">
      <c r="A506" s="910" t="s">
        <v>5969</v>
      </c>
      <c r="B506" s="887" t="s">
        <v>7169</v>
      </c>
      <c r="C506" s="801"/>
      <c r="D506" s="800"/>
      <c r="E506" s="800"/>
      <c r="F506" s="800"/>
    </row>
    <row r="507" spans="1:6">
      <c r="A507" s="910"/>
      <c r="B507" s="862" t="s">
        <v>6107</v>
      </c>
      <c r="C507" s="801"/>
      <c r="D507" s="800"/>
      <c r="E507" s="800"/>
      <c r="F507" s="800"/>
    </row>
    <row r="508" spans="1:6">
      <c r="A508" s="910"/>
      <c r="B508" s="887" t="s">
        <v>6108</v>
      </c>
      <c r="C508" s="801"/>
      <c r="D508" s="800"/>
      <c r="E508" s="800"/>
      <c r="F508" s="800"/>
    </row>
    <row r="509" spans="1:6">
      <c r="A509" s="910"/>
      <c r="B509" s="887" t="s">
        <v>7170</v>
      </c>
      <c r="C509" s="801"/>
      <c r="D509" s="800"/>
      <c r="E509" s="800"/>
      <c r="F509" s="800"/>
    </row>
    <row r="510" spans="1:6">
      <c r="A510" s="910"/>
      <c r="B510" s="805" t="s">
        <v>6109</v>
      </c>
      <c r="C510" s="801"/>
      <c r="D510" s="800"/>
      <c r="E510" s="800"/>
      <c r="F510" s="800"/>
    </row>
    <row r="511" spans="1:6">
      <c r="A511" s="910"/>
      <c r="B511" s="874" t="s">
        <v>7171</v>
      </c>
      <c r="C511" s="801"/>
      <c r="D511" s="800"/>
      <c r="E511" s="800"/>
      <c r="F511" s="800"/>
    </row>
    <row r="512" spans="1:6">
      <c r="A512" s="910"/>
      <c r="B512" s="887" t="s">
        <v>7172</v>
      </c>
      <c r="C512" s="801"/>
      <c r="D512" s="800"/>
      <c r="E512" s="800"/>
      <c r="F512" s="800"/>
    </row>
    <row r="513" spans="1:6">
      <c r="A513" s="910"/>
      <c r="B513" s="887" t="s">
        <v>7173</v>
      </c>
      <c r="C513" s="801"/>
      <c r="D513" s="800"/>
      <c r="E513" s="800"/>
      <c r="F513" s="800"/>
    </row>
    <row r="514" spans="1:6">
      <c r="A514" s="910"/>
      <c r="B514" s="805" t="s">
        <v>6110</v>
      </c>
      <c r="C514" s="801"/>
      <c r="D514" s="800"/>
      <c r="E514" s="800"/>
      <c r="F514" s="800"/>
    </row>
    <row r="515" spans="1:6">
      <c r="A515" s="910"/>
      <c r="B515" s="887" t="s">
        <v>7174</v>
      </c>
      <c r="C515" s="801"/>
      <c r="D515" s="800"/>
      <c r="E515" s="800"/>
      <c r="F515" s="800"/>
    </row>
    <row r="516" spans="1:6">
      <c r="A516" s="910"/>
      <c r="B516" s="887" t="s">
        <v>7175</v>
      </c>
      <c r="C516" s="801"/>
      <c r="D516" s="800"/>
      <c r="E516" s="800"/>
      <c r="F516" s="800"/>
    </row>
    <row r="517" spans="1:6">
      <c r="A517" s="910"/>
      <c r="B517" s="874" t="s">
        <v>6111</v>
      </c>
      <c r="C517" s="799"/>
      <c r="D517" s="800"/>
      <c r="E517" s="800"/>
      <c r="F517" s="800"/>
    </row>
    <row r="518" spans="1:6">
      <c r="A518" s="910"/>
      <c r="B518" s="887" t="s">
        <v>6112</v>
      </c>
      <c r="C518" s="802"/>
      <c r="D518" s="802"/>
      <c r="E518" s="802"/>
      <c r="F518" s="800"/>
    </row>
    <row r="519" spans="1:6">
      <c r="A519" s="910"/>
      <c r="B519" s="887" t="s">
        <v>7176</v>
      </c>
      <c r="C519" s="801"/>
      <c r="D519" s="799"/>
      <c r="E519" s="800"/>
      <c r="F519" s="800"/>
    </row>
    <row r="520" spans="1:6">
      <c r="A520" s="910"/>
      <c r="B520" s="874" t="s">
        <v>6113</v>
      </c>
      <c r="C520" s="801"/>
      <c r="D520" s="800"/>
      <c r="E520" s="800"/>
      <c r="F520" s="800"/>
    </row>
    <row r="521" spans="1:6">
      <c r="A521" s="910"/>
      <c r="B521" s="887" t="s">
        <v>7177</v>
      </c>
      <c r="C521" s="800"/>
      <c r="D521" s="800"/>
      <c r="E521" s="800"/>
      <c r="F521" s="800"/>
    </row>
    <row r="522" spans="1:6">
      <c r="A522" s="910"/>
      <c r="B522" s="887" t="s">
        <v>7178</v>
      </c>
      <c r="C522" s="801"/>
      <c r="D522" s="800"/>
      <c r="E522" s="800"/>
      <c r="F522" s="800"/>
    </row>
    <row r="523" spans="1:6">
      <c r="A523" s="910"/>
      <c r="B523" s="874" t="s">
        <v>6114</v>
      </c>
      <c r="C523" s="801"/>
      <c r="D523" s="800"/>
      <c r="E523" s="800"/>
      <c r="F523" s="800"/>
    </row>
    <row r="524" spans="1:6">
      <c r="A524" s="910" t="s">
        <v>4746</v>
      </c>
      <c r="B524" s="874" t="s">
        <v>7179</v>
      </c>
      <c r="C524" s="801"/>
      <c r="D524" s="800"/>
      <c r="E524" s="800"/>
      <c r="F524" s="800"/>
    </row>
    <row r="525" spans="1:6">
      <c r="A525" s="910"/>
      <c r="B525" s="874" t="s">
        <v>6312</v>
      </c>
      <c r="C525" s="801"/>
      <c r="D525" s="800"/>
      <c r="E525" s="800"/>
      <c r="F525" s="800"/>
    </row>
    <row r="526" spans="1:6">
      <c r="A526" s="910"/>
      <c r="B526" s="874" t="s">
        <v>7180</v>
      </c>
      <c r="C526" s="801"/>
      <c r="D526" s="800"/>
      <c r="E526" s="800"/>
      <c r="F526" s="800"/>
    </row>
    <row r="527" spans="1:6">
      <c r="A527" s="910"/>
      <c r="B527" s="874" t="s">
        <v>7181</v>
      </c>
      <c r="C527" s="801"/>
      <c r="D527" s="800"/>
      <c r="E527" s="800"/>
      <c r="F527" s="800"/>
    </row>
    <row r="528" spans="1:6">
      <c r="A528" s="994" t="s">
        <v>4748</v>
      </c>
      <c r="B528" s="886" t="s">
        <v>7182</v>
      </c>
      <c r="C528" s="801"/>
      <c r="D528" s="800"/>
      <c r="E528" s="800"/>
      <c r="F528" s="800"/>
    </row>
    <row r="529" spans="1:6">
      <c r="A529" s="994"/>
      <c r="B529" s="886" t="s">
        <v>7183</v>
      </c>
      <c r="C529" s="801"/>
      <c r="D529" s="800"/>
      <c r="E529" s="800"/>
      <c r="F529" s="800"/>
    </row>
    <row r="530" spans="1:6">
      <c r="A530" s="910" t="s">
        <v>4750</v>
      </c>
      <c r="B530" s="887" t="s">
        <v>7184</v>
      </c>
      <c r="C530" s="801"/>
      <c r="D530" s="800"/>
      <c r="E530" s="800"/>
      <c r="F530" s="800"/>
    </row>
    <row r="531" spans="1:6">
      <c r="A531" s="910" t="s">
        <v>5549</v>
      </c>
      <c r="B531" s="887" t="s">
        <v>7185</v>
      </c>
      <c r="C531" s="801"/>
      <c r="D531" s="800"/>
      <c r="E531" s="800"/>
      <c r="F531" s="800"/>
    </row>
    <row r="532" spans="1:6">
      <c r="A532" s="910"/>
      <c r="B532" s="887" t="s">
        <v>7186</v>
      </c>
      <c r="C532" s="801"/>
      <c r="D532" s="800"/>
      <c r="E532" s="800"/>
      <c r="F532" s="800"/>
    </row>
    <row r="533" spans="1:6">
      <c r="A533" s="910"/>
      <c r="B533" s="887" t="s">
        <v>7187</v>
      </c>
      <c r="C533" s="801"/>
      <c r="D533" s="800"/>
      <c r="E533" s="800"/>
      <c r="F533" s="800"/>
    </row>
    <row r="534" spans="1:6">
      <c r="A534" s="910"/>
      <c r="B534" s="887" t="s">
        <v>7188</v>
      </c>
      <c r="C534" s="801"/>
      <c r="D534" s="800"/>
      <c r="E534" s="800"/>
      <c r="F534" s="800"/>
    </row>
    <row r="535" spans="1:6">
      <c r="A535" s="910"/>
      <c r="B535" s="874" t="s">
        <v>5550</v>
      </c>
      <c r="C535" s="801"/>
      <c r="D535" s="800"/>
      <c r="E535" s="800"/>
      <c r="F535" s="800"/>
    </row>
    <row r="536" spans="1:6">
      <c r="A536" s="910"/>
      <c r="B536" s="887" t="s">
        <v>7189</v>
      </c>
      <c r="C536" s="801"/>
      <c r="D536" s="800"/>
      <c r="E536" s="800"/>
      <c r="F536" s="800"/>
    </row>
    <row r="537" spans="1:6">
      <c r="A537" s="910"/>
      <c r="B537" s="887" t="s">
        <v>7190</v>
      </c>
      <c r="C537" s="801"/>
      <c r="D537" s="800"/>
      <c r="E537" s="800"/>
      <c r="F537" s="800"/>
    </row>
    <row r="538" spans="1:6">
      <c r="A538" s="910"/>
      <c r="B538" s="887" t="s">
        <v>6115</v>
      </c>
      <c r="C538" s="801"/>
      <c r="D538" s="800"/>
      <c r="E538" s="800"/>
      <c r="F538" s="800"/>
    </row>
    <row r="539" spans="1:6">
      <c r="A539" s="910"/>
      <c r="B539" s="887" t="s">
        <v>7191</v>
      </c>
      <c r="C539" s="801"/>
      <c r="D539" s="801"/>
      <c r="E539" s="800"/>
      <c r="F539" s="800"/>
    </row>
    <row r="540" spans="1:6">
      <c r="A540" s="910"/>
      <c r="B540" s="874" t="s">
        <v>7192</v>
      </c>
      <c r="C540" s="801"/>
      <c r="D540" s="800"/>
      <c r="E540" s="800"/>
      <c r="F540" s="800"/>
    </row>
    <row r="541" spans="1:6">
      <c r="A541" s="910"/>
      <c r="B541" s="887" t="s">
        <v>7193</v>
      </c>
      <c r="C541" s="801"/>
      <c r="D541" s="800"/>
      <c r="E541" s="800"/>
      <c r="F541" s="800"/>
    </row>
    <row r="542" spans="1:6">
      <c r="A542" s="910" t="s">
        <v>4751</v>
      </c>
      <c r="B542" s="887" t="s">
        <v>5889</v>
      </c>
      <c r="C542" s="799"/>
      <c r="D542" s="800"/>
      <c r="E542" s="800"/>
      <c r="F542" s="800"/>
    </row>
    <row r="543" spans="1:6">
      <c r="A543" s="910"/>
      <c r="B543" s="887" t="s">
        <v>7194</v>
      </c>
      <c r="C543" s="800"/>
      <c r="D543" s="800"/>
      <c r="E543" s="800"/>
      <c r="F543" s="800"/>
    </row>
    <row r="544" spans="1:6">
      <c r="A544" s="910"/>
      <c r="B544" s="887" t="s">
        <v>7195</v>
      </c>
      <c r="C544" s="800"/>
      <c r="D544" s="800"/>
      <c r="E544" s="800"/>
      <c r="F544" s="800"/>
    </row>
    <row r="545" spans="1:6">
      <c r="A545" s="910"/>
      <c r="B545" s="887" t="s">
        <v>6116</v>
      </c>
      <c r="C545" s="800"/>
      <c r="D545" s="800"/>
      <c r="E545" s="800"/>
      <c r="F545" s="800"/>
    </row>
    <row r="546" spans="1:6">
      <c r="A546" s="910"/>
      <c r="B546" s="887" t="s">
        <v>7196</v>
      </c>
      <c r="C546" s="800"/>
      <c r="D546" s="800"/>
      <c r="E546" s="800"/>
      <c r="F546" s="800"/>
    </row>
    <row r="547" spans="1:6">
      <c r="A547" s="910"/>
      <c r="B547" s="887" t="s">
        <v>7197</v>
      </c>
      <c r="C547" s="800"/>
      <c r="D547" s="800"/>
      <c r="E547" s="800"/>
      <c r="F547" s="800"/>
    </row>
    <row r="548" spans="1:6">
      <c r="A548" s="910"/>
      <c r="B548" s="887" t="s">
        <v>7198</v>
      </c>
      <c r="C548" s="800"/>
      <c r="D548" s="800"/>
      <c r="E548" s="800"/>
      <c r="F548" s="800"/>
    </row>
    <row r="549" spans="1:6">
      <c r="A549" s="910"/>
      <c r="B549" s="887" t="s">
        <v>7199</v>
      </c>
      <c r="C549" s="800"/>
      <c r="D549" s="800"/>
      <c r="E549" s="800"/>
      <c r="F549" s="800"/>
    </row>
    <row r="550" spans="1:6">
      <c r="A550" s="910"/>
      <c r="B550" s="887" t="s">
        <v>7200</v>
      </c>
      <c r="C550" s="800"/>
      <c r="D550" s="800"/>
      <c r="E550" s="800"/>
      <c r="F550" s="800"/>
    </row>
    <row r="551" spans="1:6">
      <c r="A551" s="910"/>
      <c r="B551" s="887" t="s">
        <v>7201</v>
      </c>
      <c r="C551" s="799"/>
      <c r="D551" s="800"/>
      <c r="E551" s="800"/>
      <c r="F551" s="800"/>
    </row>
    <row r="552" spans="1:6">
      <c r="A552" s="910"/>
      <c r="B552" s="887" t="s">
        <v>7202</v>
      </c>
      <c r="C552" s="799"/>
      <c r="D552" s="800"/>
      <c r="E552" s="800"/>
      <c r="F552" s="800"/>
    </row>
    <row r="553" spans="1:6">
      <c r="A553" s="910"/>
      <c r="B553" s="887" t="s">
        <v>7203</v>
      </c>
      <c r="C553" s="799"/>
      <c r="D553" s="800"/>
      <c r="E553" s="800"/>
      <c r="F553" s="800"/>
    </row>
    <row r="554" spans="1:6">
      <c r="A554" s="910"/>
      <c r="B554" s="887" t="s">
        <v>7204</v>
      </c>
      <c r="C554" s="799"/>
      <c r="D554" s="800"/>
      <c r="E554" s="800"/>
      <c r="F554" s="800"/>
    </row>
    <row r="555" spans="1:6">
      <c r="A555" s="910" t="s">
        <v>4753</v>
      </c>
      <c r="B555" s="862" t="s">
        <v>6117</v>
      </c>
      <c r="C555" s="800"/>
      <c r="D555" s="800"/>
      <c r="E555" s="800"/>
      <c r="F555" s="800"/>
    </row>
    <row r="556" spans="1:6">
      <c r="A556" s="910"/>
      <c r="B556" s="887" t="s">
        <v>6118</v>
      </c>
      <c r="C556" s="800"/>
      <c r="D556" s="800"/>
      <c r="E556" s="800"/>
      <c r="F556" s="800"/>
    </row>
    <row r="557" spans="1:6">
      <c r="A557" s="910" t="s">
        <v>4754</v>
      </c>
      <c r="B557" s="887" t="s">
        <v>7205</v>
      </c>
      <c r="C557" s="799"/>
      <c r="D557" s="800"/>
      <c r="E557" s="800"/>
      <c r="F557" s="800"/>
    </row>
    <row r="558" spans="1:6">
      <c r="A558" s="910"/>
      <c r="B558" s="887" t="s">
        <v>7206</v>
      </c>
      <c r="C558" s="800"/>
      <c r="D558" s="800"/>
      <c r="E558" s="800"/>
      <c r="F558" s="800"/>
    </row>
    <row r="559" spans="1:6">
      <c r="A559" s="910"/>
      <c r="B559" s="887" t="s">
        <v>7207</v>
      </c>
      <c r="C559" s="800"/>
      <c r="D559" s="800"/>
      <c r="E559" s="800"/>
      <c r="F559" s="800"/>
    </row>
    <row r="560" spans="1:6">
      <c r="A560" s="910" t="s">
        <v>4755</v>
      </c>
      <c r="B560" s="874" t="s">
        <v>7208</v>
      </c>
      <c r="C560" s="800"/>
      <c r="D560" s="800"/>
      <c r="E560" s="800"/>
      <c r="F560" s="800"/>
    </row>
    <row r="561" spans="1:6">
      <c r="A561" s="910"/>
      <c r="B561" s="887" t="s">
        <v>6119</v>
      </c>
      <c r="C561" s="800"/>
      <c r="D561" s="800"/>
      <c r="E561" s="800"/>
      <c r="F561" s="800"/>
    </row>
    <row r="562" spans="1:6">
      <c r="A562" s="910"/>
      <c r="B562" s="887" t="s">
        <v>7209</v>
      </c>
      <c r="C562" s="800"/>
      <c r="D562" s="800"/>
      <c r="E562" s="800"/>
      <c r="F562" s="800"/>
    </row>
    <row r="563" spans="1:6">
      <c r="A563" s="910"/>
      <c r="B563" s="887" t="s">
        <v>7210</v>
      </c>
      <c r="C563" s="800"/>
      <c r="D563" s="800"/>
      <c r="E563" s="800"/>
      <c r="F563" s="800"/>
    </row>
    <row r="564" spans="1:6">
      <c r="A564" s="910"/>
      <c r="B564" s="887" t="s">
        <v>7211</v>
      </c>
      <c r="C564" s="800"/>
      <c r="D564" s="800"/>
      <c r="E564" s="800"/>
      <c r="F564" s="800"/>
    </row>
    <row r="565" spans="1:6">
      <c r="A565" s="910"/>
      <c r="B565" s="887" t="s">
        <v>7212</v>
      </c>
      <c r="C565" s="800"/>
      <c r="D565" s="800"/>
      <c r="E565" s="800"/>
      <c r="F565" s="800"/>
    </row>
    <row r="566" spans="1:6">
      <c r="A566" s="910"/>
      <c r="B566" s="887" t="s">
        <v>7213</v>
      </c>
      <c r="C566" s="800"/>
      <c r="D566" s="800"/>
      <c r="E566" s="800"/>
      <c r="F566" s="800"/>
    </row>
    <row r="567" spans="1:6">
      <c r="A567" s="910"/>
      <c r="B567" s="887" t="s">
        <v>7214</v>
      </c>
      <c r="C567" s="800"/>
      <c r="D567" s="800"/>
      <c r="E567" s="800"/>
      <c r="F567" s="800"/>
    </row>
    <row r="568" spans="1:6">
      <c r="A568" s="910"/>
      <c r="B568" s="887" t="s">
        <v>7215</v>
      </c>
      <c r="C568" s="800"/>
      <c r="D568" s="800"/>
      <c r="E568" s="800"/>
      <c r="F568" s="800"/>
    </row>
    <row r="569" spans="1:6">
      <c r="A569" s="910" t="s">
        <v>4756</v>
      </c>
      <c r="B569" s="887" t="s">
        <v>7216</v>
      </c>
      <c r="C569" s="800"/>
      <c r="D569" s="800"/>
      <c r="E569" s="800"/>
      <c r="F569" s="800"/>
    </row>
    <row r="570" spans="1:6">
      <c r="A570" s="910"/>
      <c r="B570" s="887" t="s">
        <v>7217</v>
      </c>
      <c r="C570" s="800"/>
      <c r="D570" s="800"/>
      <c r="E570" s="800"/>
      <c r="F570" s="800"/>
    </row>
    <row r="571" spans="1:6">
      <c r="A571" s="910"/>
      <c r="B571" s="887" t="s">
        <v>7218</v>
      </c>
      <c r="C571" s="799"/>
      <c r="D571" s="799"/>
      <c r="E571" s="800"/>
      <c r="F571" s="800"/>
    </row>
    <row r="572" spans="1:6">
      <c r="A572" s="910" t="s">
        <v>6277</v>
      </c>
      <c r="B572" s="887" t="s">
        <v>7219</v>
      </c>
      <c r="C572" s="800"/>
      <c r="D572" s="800"/>
      <c r="E572" s="800"/>
      <c r="F572" s="800"/>
    </row>
    <row r="573" spans="1:6">
      <c r="A573" s="910"/>
      <c r="B573" s="887" t="s">
        <v>7220</v>
      </c>
      <c r="C573" s="799"/>
      <c r="D573" s="800"/>
      <c r="E573" s="800"/>
      <c r="F573" s="800"/>
    </row>
    <row r="574" spans="1:6">
      <c r="A574" s="910"/>
      <c r="B574" s="887" t="s">
        <v>7221</v>
      </c>
      <c r="C574" s="800"/>
      <c r="D574" s="800"/>
      <c r="E574" s="800"/>
      <c r="F574" s="800"/>
    </row>
    <row r="575" spans="1:6">
      <c r="A575" s="910"/>
      <c r="B575" s="887" t="s">
        <v>7222</v>
      </c>
      <c r="C575" s="800"/>
      <c r="D575" s="800"/>
      <c r="E575" s="800"/>
      <c r="F575" s="800"/>
    </row>
    <row r="576" spans="1:6">
      <c r="A576" s="910"/>
      <c r="B576" s="887" t="s">
        <v>7223</v>
      </c>
      <c r="C576" s="800"/>
      <c r="D576" s="800"/>
      <c r="E576" s="800"/>
      <c r="F576" s="800"/>
    </row>
    <row r="577" spans="1:6">
      <c r="A577" s="910"/>
      <c r="B577" s="887" t="s">
        <v>7224</v>
      </c>
      <c r="C577" s="800"/>
      <c r="D577" s="800"/>
      <c r="E577" s="800"/>
      <c r="F577" s="800"/>
    </row>
    <row r="578" spans="1:6">
      <c r="A578" s="910"/>
      <c r="B578" s="887" t="s">
        <v>7225</v>
      </c>
      <c r="C578" s="800"/>
      <c r="D578" s="800"/>
      <c r="E578" s="800"/>
      <c r="F578" s="800"/>
    </row>
    <row r="579" spans="1:6">
      <c r="A579" s="910"/>
      <c r="B579" s="887" t="s">
        <v>7226</v>
      </c>
      <c r="C579" s="800"/>
      <c r="D579" s="800"/>
      <c r="E579" s="800"/>
      <c r="F579" s="800"/>
    </row>
    <row r="580" spans="1:6">
      <c r="A580" s="910"/>
      <c r="B580" s="887" t="s">
        <v>7227</v>
      </c>
      <c r="C580" s="800"/>
      <c r="D580" s="800"/>
      <c r="E580" s="800"/>
      <c r="F580" s="800"/>
    </row>
    <row r="581" spans="1:6">
      <c r="A581" s="910"/>
      <c r="B581" s="887" t="s">
        <v>7228</v>
      </c>
      <c r="C581" s="800"/>
      <c r="D581" s="800"/>
      <c r="E581" s="800"/>
      <c r="F581" s="800"/>
    </row>
    <row r="582" spans="1:6">
      <c r="A582" s="910"/>
      <c r="B582" s="887" t="s">
        <v>7229</v>
      </c>
      <c r="C582" s="800"/>
      <c r="D582" s="800"/>
      <c r="E582" s="800"/>
      <c r="F582" s="800"/>
    </row>
    <row r="583" spans="1:6">
      <c r="A583" s="910"/>
      <c r="B583" s="887" t="s">
        <v>7230</v>
      </c>
      <c r="C583" s="800"/>
      <c r="D583" s="800"/>
      <c r="E583" s="800"/>
      <c r="F583" s="800"/>
    </row>
    <row r="584" spans="1:6">
      <c r="A584" s="910"/>
      <c r="B584" s="887" t="s">
        <v>7231</v>
      </c>
      <c r="C584" s="800"/>
      <c r="D584" s="800"/>
      <c r="E584" s="800"/>
      <c r="F584" s="800"/>
    </row>
    <row r="585" spans="1:6">
      <c r="A585" s="910"/>
      <c r="B585" s="887" t="s">
        <v>7232</v>
      </c>
      <c r="C585" s="800"/>
      <c r="D585" s="800"/>
      <c r="E585" s="800"/>
      <c r="F585" s="800"/>
    </row>
    <row r="586" spans="1:6">
      <c r="A586" s="910"/>
      <c r="B586" s="887" t="s">
        <v>7233</v>
      </c>
      <c r="C586" s="800"/>
      <c r="D586" s="800"/>
      <c r="E586" s="800"/>
      <c r="F586" s="800"/>
    </row>
    <row r="587" spans="1:6">
      <c r="A587" s="910"/>
      <c r="B587" s="887" t="s">
        <v>7234</v>
      </c>
      <c r="C587" s="800"/>
      <c r="D587" s="800"/>
      <c r="E587" s="800"/>
      <c r="F587" s="800"/>
    </row>
    <row r="588" spans="1:6">
      <c r="A588" s="910"/>
      <c r="B588" s="874" t="s">
        <v>7235</v>
      </c>
      <c r="C588" s="800"/>
      <c r="D588" s="800"/>
      <c r="E588" s="800"/>
      <c r="F588" s="800"/>
    </row>
    <row r="589" spans="1:6">
      <c r="A589" s="910"/>
      <c r="B589" s="887" t="s">
        <v>7236</v>
      </c>
      <c r="C589" s="800"/>
      <c r="D589" s="800"/>
      <c r="E589" s="800"/>
      <c r="F589" s="800"/>
    </row>
    <row r="590" spans="1:6">
      <c r="A590" s="910"/>
      <c r="B590" s="874" t="s">
        <v>7237</v>
      </c>
      <c r="C590" s="800"/>
      <c r="D590" s="800"/>
      <c r="E590" s="800"/>
      <c r="F590" s="800"/>
    </row>
    <row r="591" spans="1:6">
      <c r="A591" s="910"/>
      <c r="B591" s="874" t="s">
        <v>7238</v>
      </c>
      <c r="C591" s="800"/>
      <c r="D591" s="800"/>
      <c r="E591" s="800"/>
      <c r="F591" s="800"/>
    </row>
    <row r="592" spans="1:6">
      <c r="A592" s="910"/>
      <c r="B592" s="887" t="s">
        <v>7239</v>
      </c>
      <c r="C592" s="801"/>
      <c r="D592" s="800"/>
      <c r="E592" s="800"/>
      <c r="F592" s="800"/>
    </row>
    <row r="593" spans="1:6">
      <c r="B593" s="887" t="s">
        <v>7240</v>
      </c>
      <c r="C593" s="801"/>
      <c r="D593" s="800"/>
      <c r="E593" s="800"/>
      <c r="F593" s="800"/>
    </row>
    <row r="594" spans="1:6">
      <c r="B594" s="874" t="s">
        <v>7241</v>
      </c>
      <c r="C594" s="799"/>
      <c r="D594" s="800"/>
      <c r="E594" s="800"/>
      <c r="F594" s="800"/>
    </row>
    <row r="595" spans="1:6">
      <c r="B595" s="874" t="s">
        <v>7242</v>
      </c>
      <c r="C595" s="799"/>
      <c r="D595" s="800"/>
      <c r="E595" s="800"/>
      <c r="F595" s="800"/>
    </row>
    <row r="596" spans="1:6">
      <c r="A596" s="910"/>
      <c r="B596" s="874" t="s">
        <v>7243</v>
      </c>
      <c r="C596" s="800"/>
      <c r="D596" s="800"/>
      <c r="E596" s="800"/>
      <c r="F596" s="800"/>
    </row>
    <row r="597" spans="1:6">
      <c r="A597" s="910"/>
      <c r="B597" s="874" t="s">
        <v>7244</v>
      </c>
      <c r="C597" s="800"/>
      <c r="D597" s="800"/>
      <c r="E597" s="800"/>
      <c r="F597" s="800"/>
    </row>
    <row r="598" spans="1:6">
      <c r="A598" s="910"/>
      <c r="B598" s="887" t="s">
        <v>7245</v>
      </c>
      <c r="C598" s="800"/>
      <c r="D598" s="800"/>
      <c r="E598" s="800"/>
      <c r="F598" s="800"/>
    </row>
    <row r="599" spans="1:6">
      <c r="A599" s="910"/>
      <c r="B599" s="887" t="s">
        <v>7246</v>
      </c>
      <c r="C599" s="800"/>
      <c r="D599" s="800"/>
      <c r="E599" s="800"/>
      <c r="F599" s="800"/>
    </row>
    <row r="600" spans="1:6">
      <c r="A600" s="910"/>
      <c r="B600" s="887" t="s">
        <v>7247</v>
      </c>
      <c r="C600" s="800"/>
      <c r="D600" s="800"/>
      <c r="E600" s="800"/>
      <c r="F600" s="800"/>
    </row>
    <row r="601" spans="1:6">
      <c r="A601" s="910"/>
      <c r="B601" s="887" t="s">
        <v>7248</v>
      </c>
      <c r="C601" s="800"/>
      <c r="D601" s="800"/>
      <c r="E601" s="800"/>
      <c r="F601" s="800"/>
    </row>
    <row r="602" spans="1:6">
      <c r="A602" s="910"/>
      <c r="B602" s="887" t="s">
        <v>7249</v>
      </c>
      <c r="C602" s="800"/>
      <c r="D602" s="800"/>
      <c r="E602" s="800"/>
      <c r="F602" s="800"/>
    </row>
    <row r="603" spans="1:6">
      <c r="A603" s="910"/>
      <c r="B603" s="887" t="s">
        <v>7250</v>
      </c>
      <c r="C603" s="800"/>
      <c r="D603" s="800"/>
      <c r="E603" s="800"/>
      <c r="F603" s="800"/>
    </row>
    <row r="604" spans="1:6">
      <c r="A604" s="910"/>
      <c r="B604" s="887" t="s">
        <v>7251</v>
      </c>
      <c r="C604" s="800"/>
      <c r="D604" s="800"/>
      <c r="E604" s="800"/>
      <c r="F604" s="800"/>
    </row>
    <row r="605" spans="1:6">
      <c r="A605" s="910"/>
      <c r="B605" s="887" t="s">
        <v>7252</v>
      </c>
      <c r="C605" s="800"/>
      <c r="D605" s="800"/>
      <c r="E605" s="800"/>
      <c r="F605" s="800"/>
    </row>
    <row r="606" spans="1:6">
      <c r="A606" s="910"/>
      <c r="B606" s="887" t="s">
        <v>7253</v>
      </c>
      <c r="C606" s="801"/>
      <c r="D606" s="800"/>
      <c r="E606" s="800"/>
      <c r="F606" s="800"/>
    </row>
    <row r="607" spans="1:6">
      <c r="A607" s="910"/>
      <c r="B607" s="887" t="s">
        <v>7254</v>
      </c>
      <c r="C607" s="801"/>
      <c r="D607" s="800"/>
      <c r="E607" s="800"/>
      <c r="F607" s="800"/>
    </row>
    <row r="608" spans="1:6">
      <c r="A608" s="910"/>
      <c r="B608" s="887" t="s">
        <v>7255</v>
      </c>
      <c r="C608" s="801"/>
      <c r="D608" s="800"/>
      <c r="E608" s="800"/>
      <c r="F608" s="800"/>
    </row>
    <row r="609" spans="1:6">
      <c r="A609" s="910"/>
      <c r="B609" s="887" t="s">
        <v>7256</v>
      </c>
      <c r="C609" s="801"/>
      <c r="D609" s="800"/>
      <c r="E609" s="800"/>
      <c r="F609" s="800"/>
    </row>
    <row r="610" spans="1:6">
      <c r="A610" s="910"/>
      <c r="B610" s="887" t="s">
        <v>7257</v>
      </c>
      <c r="C610" s="801"/>
      <c r="D610" s="800"/>
      <c r="E610" s="800"/>
      <c r="F610" s="800"/>
    </row>
    <row r="611" spans="1:6">
      <c r="A611" s="910"/>
      <c r="B611" s="887" t="s">
        <v>7258</v>
      </c>
      <c r="C611" s="801"/>
      <c r="D611" s="800"/>
      <c r="E611" s="800"/>
      <c r="F611" s="800"/>
    </row>
    <row r="612" spans="1:6">
      <c r="A612" s="910"/>
      <c r="B612" s="862" t="s">
        <v>5674</v>
      </c>
      <c r="C612" s="800"/>
      <c r="D612" s="800"/>
      <c r="E612" s="800"/>
      <c r="F612" s="800"/>
    </row>
    <row r="613" spans="1:6">
      <c r="A613" s="910" t="s">
        <v>5552</v>
      </c>
      <c r="B613" s="874" t="s">
        <v>6120</v>
      </c>
      <c r="C613" s="799"/>
      <c r="D613" s="800"/>
      <c r="E613" s="800"/>
      <c r="F613" s="800"/>
    </row>
    <row r="614" spans="1:6">
      <c r="A614" s="910"/>
      <c r="B614" s="887" t="s">
        <v>6121</v>
      </c>
      <c r="C614" s="801"/>
      <c r="D614" s="800"/>
      <c r="E614" s="800"/>
      <c r="F614" s="800"/>
    </row>
    <row r="615" spans="1:6">
      <c r="A615" s="910"/>
      <c r="B615" s="887" t="s">
        <v>6122</v>
      </c>
      <c r="C615" s="799"/>
      <c r="D615" s="800"/>
      <c r="E615" s="800"/>
      <c r="F615" s="800"/>
    </row>
    <row r="616" spans="1:6">
      <c r="A616" s="910"/>
      <c r="B616" s="887" t="s">
        <v>7259</v>
      </c>
      <c r="C616" s="800"/>
      <c r="D616" s="800"/>
      <c r="E616" s="800"/>
      <c r="F616" s="800"/>
    </row>
    <row r="617" spans="1:6">
      <c r="A617" s="910"/>
      <c r="B617" s="887" t="s">
        <v>7260</v>
      </c>
      <c r="C617" s="800"/>
      <c r="D617" s="800"/>
      <c r="E617" s="800"/>
      <c r="F617" s="800"/>
    </row>
    <row r="618" spans="1:6">
      <c r="A618" s="910"/>
      <c r="B618" s="887" t="s">
        <v>7261</v>
      </c>
      <c r="C618" s="799"/>
      <c r="D618" s="800"/>
      <c r="E618" s="800"/>
      <c r="F618" s="800"/>
    </row>
    <row r="619" spans="1:6">
      <c r="A619" s="910" t="s">
        <v>5970</v>
      </c>
      <c r="B619" s="887" t="s">
        <v>7262</v>
      </c>
      <c r="C619" s="799"/>
      <c r="D619" s="800"/>
      <c r="E619" s="800"/>
      <c r="F619" s="800"/>
    </row>
    <row r="620" spans="1:6">
      <c r="A620" s="910" t="s">
        <v>5971</v>
      </c>
      <c r="B620" s="887" t="s">
        <v>7263</v>
      </c>
      <c r="C620" s="799"/>
      <c r="D620" s="800"/>
      <c r="E620" s="800"/>
      <c r="F620" s="800"/>
    </row>
    <row r="621" spans="1:6">
      <c r="A621" s="910" t="s">
        <v>5553</v>
      </c>
      <c r="B621" s="874" t="s">
        <v>6123</v>
      </c>
      <c r="C621" s="799"/>
      <c r="D621" s="800"/>
      <c r="E621" s="800"/>
      <c r="F621" s="800"/>
    </row>
    <row r="622" spans="1:6">
      <c r="A622" s="910"/>
      <c r="B622" s="887" t="s">
        <v>7264</v>
      </c>
      <c r="C622" s="800"/>
      <c r="D622" s="800"/>
      <c r="E622" s="800"/>
      <c r="F622" s="800"/>
    </row>
    <row r="623" spans="1:6">
      <c r="A623" s="910"/>
      <c r="B623" s="874" t="s">
        <v>6124</v>
      </c>
      <c r="C623" s="800"/>
      <c r="D623" s="800"/>
      <c r="E623" s="800"/>
      <c r="F623" s="800"/>
    </row>
    <row r="624" spans="1:6">
      <c r="A624" s="910"/>
      <c r="B624" s="874" t="s">
        <v>6125</v>
      </c>
      <c r="C624" s="799"/>
      <c r="D624" s="800"/>
      <c r="E624" s="800"/>
      <c r="F624" s="800"/>
    </row>
    <row r="625" spans="1:6">
      <c r="A625" s="910" t="s">
        <v>6632</v>
      </c>
      <c r="B625" s="887" t="s">
        <v>7265</v>
      </c>
      <c r="C625" s="799"/>
      <c r="D625" s="800"/>
      <c r="E625" s="800"/>
      <c r="F625" s="800"/>
    </row>
    <row r="626" spans="1:6">
      <c r="B626" s="887" t="s">
        <v>6126</v>
      </c>
      <c r="C626" s="799"/>
      <c r="D626" s="800"/>
      <c r="E626" s="800"/>
      <c r="F626" s="800"/>
    </row>
    <row r="627" spans="1:6">
      <c r="B627" s="887" t="s">
        <v>7266</v>
      </c>
      <c r="C627" s="799"/>
      <c r="D627" s="800"/>
      <c r="E627" s="800"/>
      <c r="F627" s="800"/>
    </row>
    <row r="628" spans="1:6">
      <c r="B628" s="887" t="s">
        <v>5693</v>
      </c>
      <c r="C628" s="799"/>
      <c r="D628" s="800"/>
      <c r="E628" s="800"/>
      <c r="F628" s="800"/>
    </row>
    <row r="629" spans="1:6">
      <c r="B629" s="887" t="s">
        <v>6127</v>
      </c>
      <c r="C629" s="799"/>
      <c r="D629" s="800"/>
      <c r="E629" s="800"/>
      <c r="F629" s="800"/>
    </row>
    <row r="630" spans="1:6">
      <c r="B630" s="887" t="s">
        <v>5694</v>
      </c>
      <c r="C630" s="800"/>
      <c r="D630" s="800"/>
      <c r="E630" s="800"/>
      <c r="F630" s="800"/>
    </row>
    <row r="631" spans="1:6">
      <c r="B631" s="887" t="s">
        <v>7267</v>
      </c>
      <c r="C631" s="799"/>
      <c r="D631" s="800"/>
      <c r="E631" s="800"/>
      <c r="F631" s="800"/>
    </row>
    <row r="632" spans="1:6">
      <c r="B632" s="887" t="s">
        <v>6128</v>
      </c>
      <c r="C632" s="799"/>
      <c r="D632" s="800"/>
      <c r="E632" s="800"/>
      <c r="F632" s="800"/>
    </row>
    <row r="633" spans="1:6">
      <c r="B633" s="887" t="s">
        <v>5730</v>
      </c>
      <c r="C633" s="800"/>
      <c r="D633" s="800"/>
      <c r="E633" s="800"/>
      <c r="F633" s="800"/>
    </row>
    <row r="634" spans="1:6">
      <c r="B634" s="887" t="s">
        <v>6129</v>
      </c>
      <c r="C634" s="800"/>
      <c r="D634" s="800"/>
      <c r="E634" s="800"/>
      <c r="F634" s="800"/>
    </row>
    <row r="635" spans="1:6">
      <c r="B635" s="887" t="s">
        <v>6130</v>
      </c>
      <c r="C635" s="799"/>
      <c r="D635" s="800"/>
      <c r="E635" s="800"/>
      <c r="F635" s="800"/>
    </row>
    <row r="636" spans="1:6">
      <c r="B636" s="887" t="s">
        <v>6131</v>
      </c>
      <c r="C636" s="800"/>
      <c r="D636" s="800"/>
      <c r="E636" s="800"/>
      <c r="F636" s="800"/>
    </row>
    <row r="637" spans="1:6">
      <c r="B637" s="887" t="s">
        <v>6132</v>
      </c>
      <c r="C637" s="799"/>
      <c r="D637" s="800"/>
      <c r="E637" s="800"/>
      <c r="F637" s="800"/>
    </row>
    <row r="638" spans="1:6">
      <c r="B638" s="887" t="s">
        <v>7268</v>
      </c>
      <c r="C638" s="801"/>
      <c r="D638" s="800"/>
      <c r="E638" s="800"/>
      <c r="F638" s="800"/>
    </row>
    <row r="639" spans="1:6">
      <c r="B639" s="887" t="s">
        <v>6313</v>
      </c>
      <c r="C639" s="801"/>
      <c r="D639" s="800"/>
      <c r="E639" s="800"/>
      <c r="F639" s="800"/>
    </row>
    <row r="640" spans="1:6">
      <c r="B640" s="887" t="s">
        <v>6133</v>
      </c>
      <c r="C640" s="799"/>
      <c r="D640" s="800"/>
      <c r="E640" s="800"/>
      <c r="F640" s="800"/>
    </row>
    <row r="641" spans="2:6">
      <c r="B641" s="887" t="s">
        <v>5731</v>
      </c>
      <c r="C641" s="801"/>
      <c r="D641" s="800"/>
      <c r="E641" s="800"/>
      <c r="F641" s="800"/>
    </row>
    <row r="642" spans="2:6">
      <c r="B642" s="874" t="s">
        <v>7269</v>
      </c>
      <c r="C642" s="801"/>
      <c r="D642" s="800"/>
      <c r="E642" s="800"/>
      <c r="F642" s="800"/>
    </row>
    <row r="643" spans="2:6">
      <c r="B643" s="874" t="s">
        <v>7270</v>
      </c>
      <c r="C643" s="801"/>
      <c r="D643" s="800"/>
      <c r="E643" s="800"/>
      <c r="F643" s="800"/>
    </row>
    <row r="644" spans="2:6">
      <c r="B644" s="887" t="s">
        <v>6134</v>
      </c>
      <c r="C644" s="801"/>
      <c r="D644" s="800"/>
      <c r="E644" s="800"/>
      <c r="F644" s="800"/>
    </row>
    <row r="645" spans="2:6">
      <c r="B645" s="887" t="s">
        <v>6135</v>
      </c>
      <c r="C645" s="801"/>
      <c r="D645" s="800"/>
      <c r="E645" s="800"/>
      <c r="F645" s="800"/>
    </row>
    <row r="646" spans="2:6">
      <c r="B646" s="887" t="s">
        <v>6136</v>
      </c>
      <c r="C646" s="801"/>
      <c r="D646" s="800"/>
      <c r="E646" s="800"/>
      <c r="F646" s="800"/>
    </row>
    <row r="647" spans="2:6">
      <c r="B647" s="887" t="s">
        <v>7271</v>
      </c>
      <c r="C647" s="801"/>
      <c r="D647" s="800"/>
      <c r="E647" s="800"/>
      <c r="F647" s="800"/>
    </row>
    <row r="648" spans="2:6">
      <c r="B648" s="887" t="s">
        <v>6137</v>
      </c>
      <c r="C648" s="801"/>
      <c r="D648" s="800"/>
      <c r="E648" s="800"/>
      <c r="F648" s="800"/>
    </row>
    <row r="649" spans="2:6">
      <c r="B649" s="887" t="s">
        <v>6138</v>
      </c>
      <c r="C649" s="801"/>
      <c r="D649" s="800"/>
      <c r="E649" s="800"/>
      <c r="F649" s="800"/>
    </row>
    <row r="650" spans="2:6">
      <c r="B650" s="887" t="s">
        <v>6139</v>
      </c>
      <c r="C650" s="801"/>
      <c r="D650" s="800"/>
      <c r="E650" s="800"/>
      <c r="F650" s="800"/>
    </row>
    <row r="651" spans="2:6">
      <c r="B651" s="887" t="s">
        <v>6140</v>
      </c>
      <c r="C651" s="801"/>
      <c r="D651" s="800"/>
      <c r="E651" s="800"/>
      <c r="F651" s="800"/>
    </row>
    <row r="652" spans="2:6">
      <c r="B652" s="887" t="s">
        <v>7272</v>
      </c>
      <c r="C652" s="801"/>
      <c r="D652" s="800"/>
      <c r="E652" s="800"/>
      <c r="F652" s="800"/>
    </row>
    <row r="653" spans="2:6">
      <c r="B653" s="887" t="s">
        <v>5697</v>
      </c>
      <c r="C653" s="801"/>
      <c r="D653" s="800"/>
      <c r="E653" s="800"/>
      <c r="F653" s="800"/>
    </row>
    <row r="654" spans="2:6">
      <c r="B654" s="887" t="s">
        <v>6141</v>
      </c>
      <c r="C654" s="801"/>
      <c r="D654" s="800"/>
      <c r="E654" s="800"/>
      <c r="F654" s="800"/>
    </row>
    <row r="655" spans="2:6">
      <c r="B655" s="887" t="s">
        <v>6142</v>
      </c>
      <c r="C655" s="801"/>
      <c r="D655" s="800"/>
      <c r="E655" s="800"/>
      <c r="F655" s="800"/>
    </row>
    <row r="656" spans="2:6">
      <c r="B656" s="887" t="s">
        <v>6143</v>
      </c>
      <c r="C656" s="801"/>
      <c r="D656" s="800"/>
      <c r="E656" s="800"/>
      <c r="F656" s="800"/>
    </row>
    <row r="657" spans="2:6">
      <c r="B657" s="887" t="s">
        <v>5734</v>
      </c>
      <c r="C657" s="801"/>
      <c r="D657" s="800"/>
      <c r="E657" s="800"/>
      <c r="F657" s="800"/>
    </row>
    <row r="658" spans="2:6">
      <c r="B658" s="887" t="s">
        <v>7273</v>
      </c>
      <c r="C658" s="801"/>
      <c r="D658" s="800"/>
      <c r="E658" s="800"/>
      <c r="F658" s="800"/>
    </row>
    <row r="659" spans="2:6">
      <c r="B659" s="887" t="s">
        <v>6144</v>
      </c>
      <c r="C659" s="801"/>
      <c r="D659" s="800"/>
      <c r="E659" s="800"/>
      <c r="F659" s="800"/>
    </row>
    <row r="660" spans="2:6">
      <c r="B660" s="887" t="s">
        <v>7274</v>
      </c>
      <c r="C660" s="801"/>
      <c r="D660" s="800"/>
      <c r="E660" s="800"/>
      <c r="F660" s="800"/>
    </row>
    <row r="661" spans="2:6">
      <c r="B661" s="887" t="s">
        <v>7275</v>
      </c>
      <c r="C661" s="801"/>
      <c r="D661" s="800"/>
      <c r="E661" s="800"/>
      <c r="F661" s="800"/>
    </row>
    <row r="662" spans="2:6">
      <c r="B662" s="874" t="s">
        <v>7276</v>
      </c>
      <c r="C662" s="801"/>
      <c r="D662" s="800"/>
      <c r="E662" s="800"/>
      <c r="F662" s="800"/>
    </row>
    <row r="663" spans="2:6">
      <c r="B663" s="874" t="s">
        <v>7277</v>
      </c>
      <c r="C663" s="801"/>
      <c r="D663" s="800"/>
      <c r="E663" s="800"/>
      <c r="F663" s="800"/>
    </row>
    <row r="664" spans="2:6">
      <c r="B664" s="874" t="s">
        <v>7278</v>
      </c>
      <c r="C664" s="801"/>
      <c r="D664" s="800"/>
      <c r="E664" s="800"/>
      <c r="F664" s="800"/>
    </row>
    <row r="665" spans="2:6">
      <c r="B665" s="874" t="s">
        <v>7279</v>
      </c>
      <c r="C665" s="801"/>
      <c r="D665" s="800"/>
      <c r="E665" s="800"/>
      <c r="F665" s="800"/>
    </row>
    <row r="666" spans="2:6">
      <c r="B666" s="874" t="s">
        <v>5625</v>
      </c>
      <c r="C666" s="801"/>
      <c r="D666" s="800"/>
      <c r="E666" s="800"/>
      <c r="F666" s="800"/>
    </row>
    <row r="667" spans="2:6">
      <c r="B667" s="874" t="s">
        <v>6145</v>
      </c>
      <c r="C667" s="801"/>
      <c r="D667" s="800"/>
      <c r="E667" s="800"/>
      <c r="F667" s="800"/>
    </row>
    <row r="668" spans="2:6">
      <c r="B668" s="874" t="s">
        <v>6146</v>
      </c>
      <c r="C668" s="801"/>
      <c r="D668" s="800"/>
      <c r="E668" s="800"/>
      <c r="F668" s="800"/>
    </row>
    <row r="669" spans="2:6">
      <c r="B669" s="874" t="s">
        <v>6147</v>
      </c>
      <c r="C669" s="801"/>
      <c r="D669" s="800"/>
      <c r="E669" s="800"/>
      <c r="F669" s="800"/>
    </row>
    <row r="670" spans="2:6">
      <c r="B670" s="874" t="s">
        <v>6148</v>
      </c>
      <c r="C670" s="801"/>
      <c r="D670" s="800"/>
      <c r="E670" s="800"/>
      <c r="F670" s="800"/>
    </row>
    <row r="671" spans="2:6">
      <c r="B671" s="874" t="s">
        <v>6149</v>
      </c>
      <c r="C671" s="801"/>
      <c r="D671" s="800"/>
      <c r="E671" s="800"/>
      <c r="F671" s="800"/>
    </row>
    <row r="672" spans="2:6">
      <c r="B672" s="874" t="s">
        <v>6150</v>
      </c>
      <c r="C672" s="800"/>
      <c r="D672" s="800"/>
      <c r="E672" s="800"/>
      <c r="F672" s="800"/>
    </row>
    <row r="673" spans="2:6">
      <c r="B673" s="887" t="s">
        <v>5701</v>
      </c>
      <c r="C673" s="800"/>
      <c r="D673" s="800"/>
      <c r="E673" s="800"/>
      <c r="F673" s="800"/>
    </row>
    <row r="674" spans="2:6">
      <c r="B674" s="887" t="s">
        <v>6151</v>
      </c>
      <c r="C674" s="800"/>
      <c r="D674" s="800"/>
      <c r="E674" s="800"/>
      <c r="F674" s="800"/>
    </row>
    <row r="675" spans="2:6">
      <c r="B675" s="874" t="s">
        <v>6332</v>
      </c>
      <c r="C675" s="801"/>
      <c r="D675" s="800"/>
      <c r="E675" s="800"/>
      <c r="F675" s="800"/>
    </row>
    <row r="676" spans="2:6">
      <c r="B676" s="874" t="s">
        <v>7280</v>
      </c>
      <c r="C676" s="801"/>
      <c r="D676" s="800"/>
      <c r="E676" s="800"/>
      <c r="F676" s="800"/>
    </row>
    <row r="677" spans="2:6">
      <c r="B677" s="887" t="s">
        <v>6152</v>
      </c>
      <c r="C677" s="801"/>
      <c r="D677" s="800"/>
      <c r="E677" s="800"/>
      <c r="F677" s="800"/>
    </row>
    <row r="678" spans="2:6">
      <c r="B678" s="887" t="s">
        <v>6153</v>
      </c>
      <c r="C678" s="800"/>
      <c r="D678" s="800"/>
      <c r="E678" s="800"/>
      <c r="F678" s="800"/>
    </row>
    <row r="679" spans="2:6">
      <c r="B679" s="887" t="s">
        <v>7281</v>
      </c>
      <c r="C679" s="800"/>
      <c r="D679" s="799"/>
      <c r="E679" s="800"/>
      <c r="F679" s="800"/>
    </row>
    <row r="680" spans="2:6">
      <c r="B680" s="887" t="s">
        <v>6435</v>
      </c>
      <c r="C680" s="800"/>
      <c r="D680" s="800"/>
      <c r="E680" s="800"/>
      <c r="F680" s="800"/>
    </row>
    <row r="681" spans="2:6">
      <c r="B681" s="887" t="s">
        <v>6154</v>
      </c>
      <c r="C681" s="800"/>
      <c r="D681" s="800"/>
      <c r="E681" s="800"/>
      <c r="F681" s="800"/>
    </row>
    <row r="682" spans="2:6">
      <c r="B682" s="887" t="s">
        <v>6155</v>
      </c>
      <c r="C682" s="800"/>
      <c r="D682" s="800"/>
      <c r="E682" s="800"/>
      <c r="F682" s="800"/>
    </row>
    <row r="683" spans="2:6">
      <c r="B683" s="887" t="s">
        <v>7282</v>
      </c>
      <c r="C683" s="800"/>
      <c r="D683" s="800"/>
      <c r="E683" s="800"/>
      <c r="F683" s="800"/>
    </row>
    <row r="684" spans="2:6">
      <c r="B684" s="887" t="s">
        <v>7283</v>
      </c>
      <c r="C684" s="799"/>
      <c r="D684" s="800"/>
      <c r="E684" s="800"/>
      <c r="F684" s="800"/>
    </row>
    <row r="685" spans="2:6">
      <c r="B685" s="887" t="s">
        <v>6156</v>
      </c>
      <c r="C685" s="799"/>
      <c r="D685" s="800"/>
      <c r="E685" s="800"/>
      <c r="F685" s="800"/>
    </row>
    <row r="686" spans="2:6">
      <c r="B686" s="887" t="s">
        <v>5702</v>
      </c>
      <c r="C686" s="799"/>
      <c r="D686" s="800"/>
      <c r="E686" s="800"/>
      <c r="F686" s="800"/>
    </row>
    <row r="687" spans="2:6">
      <c r="B687" s="887" t="s">
        <v>5739</v>
      </c>
      <c r="C687" s="799"/>
      <c r="D687" s="800"/>
      <c r="E687" s="800"/>
      <c r="F687" s="800"/>
    </row>
    <row r="688" spans="2:6">
      <c r="B688" s="887" t="s">
        <v>5704</v>
      </c>
      <c r="C688" s="799"/>
      <c r="D688" s="800"/>
      <c r="E688" s="800"/>
      <c r="F688" s="800"/>
    </row>
    <row r="689" spans="2:6">
      <c r="B689" s="887" t="s">
        <v>6157</v>
      </c>
      <c r="C689" s="800"/>
      <c r="D689" s="800"/>
      <c r="E689" s="800"/>
      <c r="F689" s="800"/>
    </row>
    <row r="690" spans="2:6">
      <c r="B690" s="887" t="s">
        <v>6158</v>
      </c>
      <c r="C690" s="800"/>
      <c r="D690" s="800"/>
      <c r="E690" s="800"/>
      <c r="F690" s="800"/>
    </row>
    <row r="691" spans="2:6">
      <c r="B691" s="887" t="s">
        <v>7284</v>
      </c>
      <c r="C691" s="799"/>
      <c r="D691" s="800"/>
      <c r="E691" s="800"/>
      <c r="F691" s="800"/>
    </row>
    <row r="692" spans="2:6">
      <c r="B692" s="887" t="s">
        <v>5741</v>
      </c>
      <c r="C692" s="799"/>
      <c r="D692" s="799"/>
      <c r="E692" s="800"/>
      <c r="F692" s="800"/>
    </row>
    <row r="693" spans="2:6">
      <c r="B693" s="887" t="s">
        <v>6159</v>
      </c>
      <c r="C693" s="800"/>
      <c r="D693" s="799"/>
      <c r="E693" s="800"/>
      <c r="F693" s="800"/>
    </row>
    <row r="694" spans="2:6">
      <c r="B694" s="887" t="s">
        <v>6160</v>
      </c>
      <c r="C694" s="800"/>
      <c r="D694" s="799"/>
      <c r="E694" s="800"/>
      <c r="F694" s="800"/>
    </row>
    <row r="695" spans="2:6">
      <c r="B695" s="887" t="s">
        <v>5742</v>
      </c>
      <c r="C695" s="800"/>
      <c r="D695" s="800"/>
      <c r="E695" s="800"/>
      <c r="F695" s="800"/>
    </row>
    <row r="696" spans="2:6">
      <c r="B696" s="887" t="s">
        <v>6161</v>
      </c>
      <c r="C696" s="799"/>
      <c r="D696" s="799"/>
      <c r="E696" s="800"/>
      <c r="F696" s="800"/>
    </row>
    <row r="697" spans="2:6">
      <c r="B697" s="887" t="s">
        <v>5706</v>
      </c>
      <c r="C697" s="800"/>
      <c r="D697" s="800"/>
      <c r="E697" s="800"/>
      <c r="F697" s="800"/>
    </row>
    <row r="698" spans="2:6">
      <c r="B698" s="887" t="s">
        <v>7285</v>
      </c>
    </row>
    <row r="699" spans="2:6">
      <c r="B699" s="887" t="s">
        <v>6162</v>
      </c>
    </row>
    <row r="700" spans="2:6">
      <c r="B700" s="887" t="s">
        <v>5746</v>
      </c>
    </row>
    <row r="701" spans="2:6">
      <c r="B701" s="887" t="s">
        <v>5747</v>
      </c>
    </row>
    <row r="702" spans="2:6">
      <c r="B702" s="887" t="s">
        <v>7286</v>
      </c>
    </row>
    <row r="703" spans="2:6">
      <c r="B703" s="887" t="s">
        <v>6163</v>
      </c>
    </row>
    <row r="704" spans="2:6">
      <c r="B704" s="887" t="s">
        <v>6164</v>
      </c>
    </row>
    <row r="705" spans="1:2">
      <c r="B705" s="874" t="s">
        <v>7287</v>
      </c>
    </row>
    <row r="706" spans="1:2">
      <c r="B706" s="874" t="s">
        <v>7288</v>
      </c>
    </row>
    <row r="707" spans="1:2">
      <c r="A707" s="910"/>
      <c r="B707" s="887" t="s">
        <v>7289</v>
      </c>
    </row>
    <row r="708" spans="1:2">
      <c r="A708" s="910"/>
      <c r="B708" s="887" t="s">
        <v>6165</v>
      </c>
    </row>
    <row r="709" spans="1:2">
      <c r="A709" s="910"/>
      <c r="B709" s="887" t="s">
        <v>6166</v>
      </c>
    </row>
    <row r="710" spans="1:2">
      <c r="A710" s="910"/>
      <c r="B710" s="887" t="s">
        <v>5751</v>
      </c>
    </row>
    <row r="711" spans="1:2">
      <c r="A711" s="910"/>
      <c r="B711" s="887" t="s">
        <v>7290</v>
      </c>
    </row>
    <row r="712" spans="1:2">
      <c r="A712" s="910"/>
      <c r="B712" s="887" t="s">
        <v>5752</v>
      </c>
    </row>
    <row r="713" spans="1:2">
      <c r="A713" s="910"/>
      <c r="B713" s="887" t="s">
        <v>5753</v>
      </c>
    </row>
    <row r="714" spans="1:2">
      <c r="A714" s="910"/>
      <c r="B714" s="887" t="s">
        <v>7291</v>
      </c>
    </row>
    <row r="715" spans="1:2">
      <c r="A715" s="910"/>
      <c r="B715" s="887" t="s">
        <v>6167</v>
      </c>
    </row>
    <row r="716" spans="1:2">
      <c r="A716" s="910"/>
      <c r="B716" s="887" t="s">
        <v>6168</v>
      </c>
    </row>
    <row r="717" spans="1:2">
      <c r="A717" s="910"/>
      <c r="B717" s="887" t="s">
        <v>7292</v>
      </c>
    </row>
    <row r="718" spans="1:2">
      <c r="A718" s="910"/>
      <c r="B718" s="887" t="s">
        <v>7293</v>
      </c>
    </row>
    <row r="719" spans="1:2">
      <c r="A719" s="910"/>
      <c r="B719" s="887" t="s">
        <v>6169</v>
      </c>
    </row>
    <row r="720" spans="1:2">
      <c r="A720" s="994" t="s">
        <v>4766</v>
      </c>
      <c r="B720" s="886" t="s">
        <v>7294</v>
      </c>
    </row>
    <row r="721" spans="1:6">
      <c r="A721" s="994" t="s">
        <v>4767</v>
      </c>
      <c r="B721" s="887" t="s">
        <v>7295</v>
      </c>
    </row>
    <row r="722" spans="1:6">
      <c r="A722" s="994"/>
      <c r="B722" s="887" t="s">
        <v>7295</v>
      </c>
    </row>
    <row r="723" spans="1:6">
      <c r="A723" s="994"/>
      <c r="B723" s="862" t="s">
        <v>6170</v>
      </c>
    </row>
    <row r="724" spans="1:6">
      <c r="A724" s="910" t="s">
        <v>6278</v>
      </c>
      <c r="B724" s="887" t="s">
        <v>7296</v>
      </c>
    </row>
    <row r="725" spans="1:6">
      <c r="B725" s="887" t="s">
        <v>7297</v>
      </c>
    </row>
    <row r="726" spans="1:6">
      <c r="B726" s="887" t="s">
        <v>7298</v>
      </c>
    </row>
    <row r="727" spans="1:6">
      <c r="B727" s="887" t="s">
        <v>7299</v>
      </c>
    </row>
    <row r="728" spans="1:6">
      <c r="B728" s="887" t="s">
        <v>7300</v>
      </c>
    </row>
    <row r="729" spans="1:6" s="693" customFormat="1">
      <c r="A729" s="910" t="s">
        <v>6393</v>
      </c>
      <c r="B729" s="887" t="s">
        <v>7301</v>
      </c>
      <c r="C729" s="423"/>
      <c r="D729" s="423"/>
      <c r="E729" s="423"/>
      <c r="F729" s="423"/>
    </row>
    <row r="730" spans="1:6">
      <c r="A730" s="910" t="s">
        <v>6279</v>
      </c>
      <c r="B730" s="874" t="s">
        <v>6171</v>
      </c>
    </row>
    <row r="731" spans="1:6">
      <c r="A731" s="910"/>
      <c r="B731" s="874" t="s">
        <v>7302</v>
      </c>
    </row>
    <row r="732" spans="1:6">
      <c r="A732" s="910" t="s">
        <v>4769</v>
      </c>
      <c r="B732" s="887" t="s">
        <v>7303</v>
      </c>
    </row>
    <row r="733" spans="1:6">
      <c r="A733" s="910"/>
      <c r="B733" s="887" t="s">
        <v>7304</v>
      </c>
    </row>
    <row r="734" spans="1:6">
      <c r="A734" s="910"/>
      <c r="B734" s="887" t="s">
        <v>7305</v>
      </c>
    </row>
    <row r="735" spans="1:6">
      <c r="A735" s="910"/>
      <c r="B735" s="887" t="s">
        <v>7306</v>
      </c>
    </row>
    <row r="736" spans="1:6">
      <c r="A736" s="910"/>
      <c r="B736" s="887" t="s">
        <v>7307</v>
      </c>
    </row>
    <row r="737" spans="1:2">
      <c r="A737" s="910"/>
      <c r="B737" s="887" t="s">
        <v>6172</v>
      </c>
    </row>
    <row r="738" spans="1:2">
      <c r="A738" s="910" t="s">
        <v>4771</v>
      </c>
      <c r="B738" s="887" t="s">
        <v>4772</v>
      </c>
    </row>
    <row r="739" spans="1:2">
      <c r="A739" s="910"/>
      <c r="B739" s="887" t="s">
        <v>7308</v>
      </c>
    </row>
    <row r="740" spans="1:2">
      <c r="A740" s="994" t="s">
        <v>5554</v>
      </c>
      <c r="B740" s="887" t="s">
        <v>6173</v>
      </c>
    </row>
    <row r="741" spans="1:2">
      <c r="B741" s="887" t="s">
        <v>6174</v>
      </c>
    </row>
    <row r="742" spans="1:2">
      <c r="A742" s="994"/>
      <c r="B742" s="887" t="s">
        <v>6175</v>
      </c>
    </row>
    <row r="743" spans="1:2">
      <c r="A743" s="994"/>
      <c r="B743" s="887" t="s">
        <v>6176</v>
      </c>
    </row>
    <row r="744" spans="1:2">
      <c r="A744" s="994"/>
      <c r="B744" s="862" t="s">
        <v>7309</v>
      </c>
    </row>
    <row r="745" spans="1:2">
      <c r="A745" s="994"/>
      <c r="B745" s="887" t="s">
        <v>5754</v>
      </c>
    </row>
    <row r="746" spans="1:2">
      <c r="A746" s="994"/>
      <c r="B746" s="887" t="s">
        <v>6177</v>
      </c>
    </row>
    <row r="747" spans="1:2">
      <c r="A747" s="994"/>
      <c r="B747" s="887" t="s">
        <v>7310</v>
      </c>
    </row>
    <row r="748" spans="1:2">
      <c r="A748" s="994"/>
      <c r="B748" s="887" t="s">
        <v>6314</v>
      </c>
    </row>
    <row r="749" spans="1:2">
      <c r="A749" s="994"/>
      <c r="B749" s="862" t="s">
        <v>7311</v>
      </c>
    </row>
    <row r="750" spans="1:2">
      <c r="A750" s="994"/>
      <c r="B750" s="887" t="s">
        <v>6178</v>
      </c>
    </row>
    <row r="751" spans="1:2">
      <c r="A751" s="994"/>
      <c r="B751" s="887" t="s">
        <v>6179</v>
      </c>
    </row>
    <row r="752" spans="1:2">
      <c r="A752" s="994"/>
      <c r="B752" s="887" t="s">
        <v>6180</v>
      </c>
    </row>
    <row r="753" spans="1:2">
      <c r="A753" s="994"/>
      <c r="B753" s="887" t="s">
        <v>5755</v>
      </c>
    </row>
    <row r="754" spans="1:2">
      <c r="A754" s="994"/>
      <c r="B754" s="887" t="s">
        <v>7312</v>
      </c>
    </row>
    <row r="755" spans="1:2">
      <c r="A755" s="994"/>
      <c r="B755" s="887" t="s">
        <v>6181</v>
      </c>
    </row>
    <row r="756" spans="1:2">
      <c r="A756" s="882"/>
      <c r="B756" s="887" t="s">
        <v>6182</v>
      </c>
    </row>
    <row r="757" spans="1:2">
      <c r="A757" s="882"/>
      <c r="B757" s="862" t="s">
        <v>6315</v>
      </c>
    </row>
    <row r="758" spans="1:2">
      <c r="A758" s="882"/>
      <c r="B758" s="862" t="s">
        <v>6316</v>
      </c>
    </row>
    <row r="759" spans="1:2">
      <c r="A759" s="882"/>
      <c r="B759" s="874" t="s">
        <v>6183</v>
      </c>
    </row>
    <row r="760" spans="1:2">
      <c r="A760" s="910"/>
      <c r="B760" s="887" t="s">
        <v>7313</v>
      </c>
    </row>
    <row r="761" spans="1:2">
      <c r="A761" s="910"/>
      <c r="B761" s="887" t="s">
        <v>7314</v>
      </c>
    </row>
    <row r="762" spans="1:2">
      <c r="A762" s="910"/>
      <c r="B762" s="887" t="s">
        <v>7315</v>
      </c>
    </row>
    <row r="763" spans="1:2">
      <c r="A763" s="910" t="s">
        <v>6280</v>
      </c>
      <c r="B763" s="862" t="s">
        <v>6184</v>
      </c>
    </row>
    <row r="764" spans="1:2">
      <c r="A764" s="910"/>
      <c r="B764" s="887" t="s">
        <v>7316</v>
      </c>
    </row>
    <row r="765" spans="1:2">
      <c r="A765" s="910"/>
      <c r="B765" s="887" t="s">
        <v>7317</v>
      </c>
    </row>
    <row r="766" spans="1:2">
      <c r="A766" s="910"/>
      <c r="B766" s="874" t="s">
        <v>6317</v>
      </c>
    </row>
    <row r="767" spans="1:2">
      <c r="A767" s="910" t="s">
        <v>5555</v>
      </c>
      <c r="B767" s="862" t="s">
        <v>6630</v>
      </c>
    </row>
    <row r="768" spans="1:2">
      <c r="A768" s="910"/>
      <c r="B768" s="874" t="s">
        <v>6318</v>
      </c>
    </row>
    <row r="769" spans="1:2">
      <c r="A769" s="910"/>
      <c r="B769" s="874" t="s">
        <v>6319</v>
      </c>
    </row>
    <row r="770" spans="1:2">
      <c r="A770" s="910"/>
      <c r="B770" s="862" t="s">
        <v>6631</v>
      </c>
    </row>
    <row r="771" spans="1:2">
      <c r="A771" s="910"/>
      <c r="B771" s="874" t="s">
        <v>6185</v>
      </c>
    </row>
    <row r="772" spans="1:2">
      <c r="A772" s="910"/>
      <c r="B772" s="874" t="s">
        <v>6186</v>
      </c>
    </row>
    <row r="773" spans="1:2">
      <c r="A773" s="910"/>
      <c r="B773" s="874" t="s">
        <v>6187</v>
      </c>
    </row>
    <row r="774" spans="1:2">
      <c r="A774" s="910"/>
      <c r="B774" s="874" t="s">
        <v>6188</v>
      </c>
    </row>
    <row r="775" spans="1:2">
      <c r="A775" s="910"/>
      <c r="B775" s="874" t="s">
        <v>6189</v>
      </c>
    </row>
    <row r="776" spans="1:2">
      <c r="A776" s="910"/>
      <c r="B776" s="874" t="s">
        <v>6190</v>
      </c>
    </row>
    <row r="777" spans="1:2">
      <c r="A777" s="910"/>
      <c r="B777" s="874" t="s">
        <v>6191</v>
      </c>
    </row>
    <row r="778" spans="1:2">
      <c r="A778" s="910"/>
      <c r="B778" s="874" t="s">
        <v>6192</v>
      </c>
    </row>
    <row r="779" spans="1:2">
      <c r="A779" s="910"/>
      <c r="B779" s="874" t="s">
        <v>6193</v>
      </c>
    </row>
    <row r="780" spans="1:2">
      <c r="A780" s="910"/>
      <c r="B780" s="862" t="s">
        <v>6194</v>
      </c>
    </row>
    <row r="781" spans="1:2">
      <c r="A781" s="910"/>
      <c r="B781" s="874" t="s">
        <v>6195</v>
      </c>
    </row>
    <row r="782" spans="1:2">
      <c r="A782" s="910"/>
      <c r="B782" s="887" t="s">
        <v>7318</v>
      </c>
    </row>
    <row r="783" spans="1:2">
      <c r="A783" s="910"/>
      <c r="B783" s="874" t="s">
        <v>6196</v>
      </c>
    </row>
    <row r="784" spans="1:2">
      <c r="A784" s="910"/>
      <c r="B784" s="874" t="s">
        <v>6197</v>
      </c>
    </row>
    <row r="785" spans="1:2">
      <c r="A785" s="910"/>
      <c r="B785" s="874" t="s">
        <v>6198</v>
      </c>
    </row>
    <row r="786" spans="1:2">
      <c r="A786" s="910"/>
      <c r="B786" s="887" t="s">
        <v>4773</v>
      </c>
    </row>
    <row r="787" spans="1:2">
      <c r="A787" s="910"/>
      <c r="B787" s="874" t="s">
        <v>6199</v>
      </c>
    </row>
    <row r="788" spans="1:2">
      <c r="A788" s="910"/>
      <c r="B788" s="874" t="s">
        <v>4774</v>
      </c>
    </row>
    <row r="789" spans="1:2">
      <c r="A789" s="910"/>
      <c r="B789" s="874" t="s">
        <v>6200</v>
      </c>
    </row>
    <row r="790" spans="1:2">
      <c r="A790" s="910"/>
      <c r="B790" s="887" t="s">
        <v>4775</v>
      </c>
    </row>
    <row r="791" spans="1:2">
      <c r="A791" s="910"/>
      <c r="B791" s="874" t="s">
        <v>6201</v>
      </c>
    </row>
    <row r="792" spans="1:2">
      <c r="A792" s="910"/>
      <c r="B792" s="874" t="s">
        <v>6202</v>
      </c>
    </row>
    <row r="793" spans="1:2">
      <c r="A793" s="910"/>
      <c r="B793" s="874" t="s">
        <v>6203</v>
      </c>
    </row>
    <row r="794" spans="1:2">
      <c r="A794" s="910"/>
      <c r="B794" s="874" t="s">
        <v>6204</v>
      </c>
    </row>
    <row r="795" spans="1:2">
      <c r="A795" s="910"/>
      <c r="B795" s="887" t="s">
        <v>7319</v>
      </c>
    </row>
    <row r="796" spans="1:2">
      <c r="A796" s="910"/>
      <c r="B796" s="887" t="s">
        <v>7320</v>
      </c>
    </row>
    <row r="797" spans="1:2">
      <c r="A797" s="910"/>
      <c r="B797" s="862" t="s">
        <v>6629</v>
      </c>
    </row>
    <row r="798" spans="1:2">
      <c r="A798" s="910"/>
      <c r="B798" s="874" t="s">
        <v>6205</v>
      </c>
    </row>
    <row r="799" spans="1:2">
      <c r="A799" s="910"/>
      <c r="B799" s="874" t="s">
        <v>6206</v>
      </c>
    </row>
    <row r="800" spans="1:2">
      <c r="A800" s="910" t="s">
        <v>5556</v>
      </c>
      <c r="B800" s="862" t="s">
        <v>311</v>
      </c>
    </row>
    <row r="801" spans="1:2">
      <c r="A801" s="910" t="s">
        <v>6281</v>
      </c>
      <c r="B801" s="862" t="s">
        <v>6207</v>
      </c>
    </row>
    <row r="802" spans="1:2">
      <c r="A802" s="910"/>
      <c r="B802" s="874" t="s">
        <v>6320</v>
      </c>
    </row>
    <row r="803" spans="1:2">
      <c r="A803" s="910" t="s">
        <v>5557</v>
      </c>
      <c r="B803" s="887" t="s">
        <v>7321</v>
      </c>
    </row>
    <row r="804" spans="1:2">
      <c r="A804" s="910"/>
      <c r="B804" s="887" t="s">
        <v>7322</v>
      </c>
    </row>
    <row r="805" spans="1:2">
      <c r="A805" s="910"/>
      <c r="B805" s="874" t="s">
        <v>6208</v>
      </c>
    </row>
    <row r="806" spans="1:2">
      <c r="A806" s="910"/>
      <c r="B806" s="862" t="s">
        <v>6209</v>
      </c>
    </row>
    <row r="807" spans="1:2">
      <c r="A807" s="910"/>
      <c r="B807" s="887" t="s">
        <v>7323</v>
      </c>
    </row>
    <row r="808" spans="1:2">
      <c r="A808" s="994" t="s">
        <v>5972</v>
      </c>
      <c r="B808" s="886" t="s">
        <v>7324</v>
      </c>
    </row>
    <row r="809" spans="1:2">
      <c r="A809" s="994"/>
      <c r="B809" s="886" t="s">
        <v>7325</v>
      </c>
    </row>
    <row r="810" spans="1:2">
      <c r="A810" s="994"/>
      <c r="B810" s="886" t="s">
        <v>7326</v>
      </c>
    </row>
    <row r="811" spans="1:2">
      <c r="A811" s="994"/>
      <c r="B811" s="886" t="s">
        <v>7327</v>
      </c>
    </row>
    <row r="812" spans="1:2">
      <c r="A812" s="994"/>
      <c r="B812" s="886" t="s">
        <v>7328</v>
      </c>
    </row>
    <row r="813" spans="1:2">
      <c r="A813" s="994"/>
      <c r="B813" s="886" t="s">
        <v>7329</v>
      </c>
    </row>
    <row r="814" spans="1:2">
      <c r="A814" s="994"/>
      <c r="B814" s="886" t="s">
        <v>7330</v>
      </c>
    </row>
    <row r="815" spans="1:2">
      <c r="A815" s="882"/>
      <c r="B815" s="886" t="s">
        <v>7331</v>
      </c>
    </row>
    <row r="816" spans="1:2">
      <c r="B816" s="886" t="s">
        <v>7332</v>
      </c>
    </row>
    <row r="817" spans="1:2">
      <c r="A817" s="994"/>
      <c r="B817" s="886" t="s">
        <v>7333</v>
      </c>
    </row>
    <row r="818" spans="1:2">
      <c r="A818" s="994"/>
      <c r="B818" s="886" t="s">
        <v>7334</v>
      </c>
    </row>
    <row r="819" spans="1:2">
      <c r="A819" s="994"/>
      <c r="B819" s="886" t="s">
        <v>7335</v>
      </c>
    </row>
    <row r="820" spans="1:2">
      <c r="A820" s="994"/>
      <c r="B820" s="886" t="s">
        <v>7336</v>
      </c>
    </row>
    <row r="821" spans="1:2">
      <c r="A821" s="994"/>
      <c r="B821" s="886" t="s">
        <v>7337</v>
      </c>
    </row>
    <row r="822" spans="1:2">
      <c r="A822" s="994"/>
      <c r="B822" s="886" t="s">
        <v>7338</v>
      </c>
    </row>
    <row r="823" spans="1:2">
      <c r="A823" s="994"/>
      <c r="B823" s="886" t="s">
        <v>7339</v>
      </c>
    </row>
    <row r="824" spans="1:2">
      <c r="A824" s="994"/>
      <c r="B824" s="886" t="s">
        <v>7340</v>
      </c>
    </row>
    <row r="825" spans="1:2">
      <c r="A825" s="994"/>
      <c r="B825" s="886" t="s">
        <v>7341</v>
      </c>
    </row>
    <row r="826" spans="1:2">
      <c r="A826" s="994"/>
      <c r="B826" s="886" t="s">
        <v>7342</v>
      </c>
    </row>
    <row r="827" spans="1:2">
      <c r="A827" s="994"/>
      <c r="B827" s="886" t="s">
        <v>7343</v>
      </c>
    </row>
    <row r="828" spans="1:2">
      <c r="A828" s="994"/>
      <c r="B828" s="886" t="s">
        <v>7344</v>
      </c>
    </row>
    <row r="829" spans="1:2">
      <c r="A829" s="994"/>
      <c r="B829" s="886" t="s">
        <v>7345</v>
      </c>
    </row>
    <row r="830" spans="1:2">
      <c r="A830" s="994"/>
      <c r="B830" s="886" t="s">
        <v>7346</v>
      </c>
    </row>
    <row r="831" spans="1:2">
      <c r="A831" s="994" t="s">
        <v>4778</v>
      </c>
      <c r="B831" s="874" t="s">
        <v>7347</v>
      </c>
    </row>
    <row r="832" spans="1:2">
      <c r="A832" s="994" t="s">
        <v>5558</v>
      </c>
      <c r="B832" s="887" t="s">
        <v>7348</v>
      </c>
    </row>
    <row r="833" spans="1:2">
      <c r="A833" s="994"/>
      <c r="B833" s="862" t="s">
        <v>6210</v>
      </c>
    </row>
    <row r="834" spans="1:2">
      <c r="A834" s="994"/>
      <c r="B834" s="887" t="s">
        <v>7349</v>
      </c>
    </row>
    <row r="835" spans="1:2">
      <c r="A835" s="910" t="s">
        <v>4779</v>
      </c>
      <c r="B835" s="887" t="s">
        <v>7350</v>
      </c>
    </row>
    <row r="836" spans="1:2">
      <c r="A836" s="882" t="s">
        <v>4780</v>
      </c>
      <c r="B836" s="886" t="s">
        <v>7351</v>
      </c>
    </row>
    <row r="837" spans="1:2">
      <c r="A837" s="994"/>
      <c r="B837" s="886" t="s">
        <v>7352</v>
      </c>
    </row>
    <row r="838" spans="1:2">
      <c r="A838" s="994"/>
      <c r="B838" s="886" t="s">
        <v>7353</v>
      </c>
    </row>
    <row r="839" spans="1:2">
      <c r="A839" s="994"/>
      <c r="B839" s="886" t="s">
        <v>7354</v>
      </c>
    </row>
    <row r="840" spans="1:2">
      <c r="A840" s="994"/>
      <c r="B840" s="886" t="s">
        <v>7355</v>
      </c>
    </row>
    <row r="841" spans="1:2">
      <c r="A841" s="994"/>
      <c r="B841" s="886" t="s">
        <v>7356</v>
      </c>
    </row>
    <row r="842" spans="1:2">
      <c r="B842" s="886" t="s">
        <v>7357</v>
      </c>
    </row>
    <row r="843" spans="1:2">
      <c r="A843" s="994"/>
      <c r="B843" s="886" t="s">
        <v>7358</v>
      </c>
    </row>
    <row r="844" spans="1:2">
      <c r="B844" s="886" t="s">
        <v>7359</v>
      </c>
    </row>
    <row r="845" spans="1:2">
      <c r="A845" s="994"/>
      <c r="B845" s="886" t="s">
        <v>7360</v>
      </c>
    </row>
    <row r="846" spans="1:2">
      <c r="A846" s="994"/>
      <c r="B846" s="886" t="s">
        <v>7361</v>
      </c>
    </row>
    <row r="847" spans="1:2">
      <c r="A847" s="994"/>
      <c r="B847" s="886" t="s">
        <v>7362</v>
      </c>
    </row>
    <row r="848" spans="1:2">
      <c r="A848" s="994"/>
      <c r="B848" s="886" t="s">
        <v>7363</v>
      </c>
    </row>
    <row r="849" spans="1:2">
      <c r="B849" s="886" t="s">
        <v>7364</v>
      </c>
    </row>
    <row r="850" spans="1:2">
      <c r="A850" s="994"/>
      <c r="B850" s="886" t="s">
        <v>7365</v>
      </c>
    </row>
    <row r="851" spans="1:2">
      <c r="B851" s="886" t="s">
        <v>7366</v>
      </c>
    </row>
    <row r="852" spans="1:2">
      <c r="A852" s="994"/>
      <c r="B852" s="886" t="s">
        <v>7367</v>
      </c>
    </row>
    <row r="853" spans="1:2">
      <c r="B853" s="886" t="s">
        <v>7368</v>
      </c>
    </row>
    <row r="854" spans="1:2">
      <c r="B854" s="886" t="s">
        <v>7369</v>
      </c>
    </row>
    <row r="855" spans="1:2">
      <c r="B855" s="886" t="s">
        <v>7370</v>
      </c>
    </row>
    <row r="856" spans="1:2">
      <c r="A856" s="910" t="s">
        <v>4781</v>
      </c>
      <c r="B856" s="874" t="s">
        <v>7371</v>
      </c>
    </row>
    <row r="857" spans="1:2">
      <c r="A857" s="910"/>
      <c r="B857" s="874" t="s">
        <v>7372</v>
      </c>
    </row>
    <row r="858" spans="1:2">
      <c r="A858" s="910"/>
      <c r="B858" s="887" t="s">
        <v>7373</v>
      </c>
    </row>
    <row r="859" spans="1:2">
      <c r="A859" s="910" t="s">
        <v>5559</v>
      </c>
      <c r="B859" s="887" t="s">
        <v>7374</v>
      </c>
    </row>
    <row r="860" spans="1:2">
      <c r="A860" s="910"/>
      <c r="B860" s="887" t="s">
        <v>6211</v>
      </c>
    </row>
    <row r="861" spans="1:2">
      <c r="A861" s="910"/>
      <c r="B861" s="887" t="s">
        <v>6212</v>
      </c>
    </row>
    <row r="862" spans="1:2">
      <c r="A862" s="910"/>
      <c r="B862" s="874" t="s">
        <v>6213</v>
      </c>
    </row>
    <row r="863" spans="1:2">
      <c r="A863" s="910"/>
      <c r="B863" s="862" t="s">
        <v>6214</v>
      </c>
    </row>
    <row r="864" spans="1:2">
      <c r="A864" s="910" t="s">
        <v>6282</v>
      </c>
      <c r="B864" s="874" t="s">
        <v>7375</v>
      </c>
    </row>
    <row r="865" spans="1:2">
      <c r="A865" s="910"/>
      <c r="B865" s="887" t="s">
        <v>7376</v>
      </c>
    </row>
    <row r="866" spans="1:2">
      <c r="A866" s="910"/>
      <c r="B866" s="887" t="s">
        <v>6215</v>
      </c>
    </row>
    <row r="867" spans="1:2">
      <c r="A867" s="910"/>
      <c r="B867" s="887" t="s">
        <v>6216</v>
      </c>
    </row>
    <row r="868" spans="1:2">
      <c r="A868" s="910"/>
      <c r="B868" s="887" t="s">
        <v>6217</v>
      </c>
    </row>
    <row r="869" spans="1:2">
      <c r="A869" s="910"/>
      <c r="B869" s="887" t="s">
        <v>6321</v>
      </c>
    </row>
    <row r="870" spans="1:2">
      <c r="A870" s="910"/>
      <c r="B870" s="887" t="s">
        <v>6322</v>
      </c>
    </row>
    <row r="871" spans="1:2">
      <c r="A871" s="910"/>
      <c r="B871" s="887" t="s">
        <v>7377</v>
      </c>
    </row>
    <row r="872" spans="1:2">
      <c r="A872" s="910"/>
      <c r="B872" s="887" t="s">
        <v>7378</v>
      </c>
    </row>
    <row r="873" spans="1:2">
      <c r="A873" s="910"/>
      <c r="B873" s="887" t="s">
        <v>7379</v>
      </c>
    </row>
    <row r="874" spans="1:2">
      <c r="A874" s="910"/>
      <c r="B874" s="887" t="s">
        <v>7380</v>
      </c>
    </row>
    <row r="875" spans="1:2">
      <c r="A875" s="910"/>
      <c r="B875" s="887" t="s">
        <v>7381</v>
      </c>
    </row>
    <row r="876" spans="1:2">
      <c r="A876" s="910"/>
      <c r="B876" s="887" t="s">
        <v>7382</v>
      </c>
    </row>
    <row r="877" spans="1:2">
      <c r="A877" s="910"/>
      <c r="B877" s="862" t="s">
        <v>6218</v>
      </c>
    </row>
    <row r="878" spans="1:2">
      <c r="A878" s="910"/>
      <c r="B878" s="887" t="s">
        <v>7383</v>
      </c>
    </row>
    <row r="879" spans="1:2">
      <c r="A879" s="910"/>
      <c r="B879" s="887" t="s">
        <v>7384</v>
      </c>
    </row>
    <row r="880" spans="1:2">
      <c r="A880" s="910"/>
      <c r="B880" s="887" t="s">
        <v>5973</v>
      </c>
    </row>
    <row r="881" spans="1:2">
      <c r="A881" s="910"/>
      <c r="B881" s="887" t="s">
        <v>7385</v>
      </c>
    </row>
    <row r="882" spans="1:2">
      <c r="A882" s="910"/>
      <c r="B882" s="887" t="s">
        <v>7386</v>
      </c>
    </row>
    <row r="883" spans="1:2">
      <c r="A883" s="910"/>
      <c r="B883" s="887" t="s">
        <v>7387</v>
      </c>
    </row>
    <row r="884" spans="1:2">
      <c r="A884" s="910"/>
      <c r="B884" s="862" t="s">
        <v>6219</v>
      </c>
    </row>
    <row r="885" spans="1:2">
      <c r="A885" s="910"/>
      <c r="B885" s="887" t="s">
        <v>7388</v>
      </c>
    </row>
    <row r="886" spans="1:2">
      <c r="A886" s="910"/>
      <c r="B886" s="887" t="s">
        <v>7389</v>
      </c>
    </row>
    <row r="887" spans="1:2">
      <c r="A887" s="910"/>
      <c r="B887" s="874" t="s">
        <v>7390</v>
      </c>
    </row>
    <row r="888" spans="1:2">
      <c r="A888" s="910"/>
      <c r="B888" s="874" t="s">
        <v>6220</v>
      </c>
    </row>
    <row r="889" spans="1:2">
      <c r="A889" s="910" t="s">
        <v>4782</v>
      </c>
      <c r="B889" s="887" t="s">
        <v>7391</v>
      </c>
    </row>
    <row r="890" spans="1:2">
      <c r="A890" s="910"/>
      <c r="B890" s="887" t="s">
        <v>7392</v>
      </c>
    </row>
    <row r="891" spans="1:2">
      <c r="A891" s="910"/>
      <c r="B891" s="887" t="s">
        <v>7393</v>
      </c>
    </row>
    <row r="892" spans="1:2">
      <c r="A892" s="910"/>
      <c r="B892" s="887" t="s">
        <v>7394</v>
      </c>
    </row>
    <row r="893" spans="1:2">
      <c r="A893" s="910"/>
      <c r="B893" s="887" t="s">
        <v>7395</v>
      </c>
    </row>
    <row r="894" spans="1:2">
      <c r="A894" s="910"/>
      <c r="B894" s="887" t="s">
        <v>7396</v>
      </c>
    </row>
    <row r="895" spans="1:2">
      <c r="A895" s="910"/>
      <c r="B895" s="887" t="s">
        <v>7397</v>
      </c>
    </row>
    <row r="896" spans="1:2">
      <c r="A896" s="910"/>
      <c r="B896" s="887" t="s">
        <v>7398</v>
      </c>
    </row>
    <row r="897" spans="1:2">
      <c r="A897" s="910"/>
      <c r="B897" s="887" t="s">
        <v>6221</v>
      </c>
    </row>
    <row r="898" spans="1:2">
      <c r="A898" s="910"/>
      <c r="B898" s="887" t="s">
        <v>5874</v>
      </c>
    </row>
    <row r="899" spans="1:2">
      <c r="A899" s="910" t="s">
        <v>5560</v>
      </c>
      <c r="B899" s="887" t="s">
        <v>7399</v>
      </c>
    </row>
    <row r="900" spans="1:2">
      <c r="A900" s="910"/>
      <c r="B900" s="887" t="s">
        <v>6222</v>
      </c>
    </row>
    <row r="901" spans="1:2">
      <c r="A901" s="910"/>
      <c r="B901" s="887" t="s">
        <v>6223</v>
      </c>
    </row>
    <row r="902" spans="1:2">
      <c r="A902" s="910"/>
      <c r="B902" s="887" t="s">
        <v>6224</v>
      </c>
    </row>
    <row r="903" spans="1:2">
      <c r="A903" s="910"/>
      <c r="B903" s="887" t="s">
        <v>6225</v>
      </c>
    </row>
    <row r="904" spans="1:2">
      <c r="A904" s="910"/>
      <c r="B904" s="887" t="s">
        <v>7400</v>
      </c>
    </row>
    <row r="905" spans="1:2">
      <c r="A905" s="910"/>
      <c r="B905" s="887" t="s">
        <v>6226</v>
      </c>
    </row>
    <row r="906" spans="1:2">
      <c r="A906" s="910"/>
      <c r="B906" s="887" t="s">
        <v>7401</v>
      </c>
    </row>
    <row r="907" spans="1:2">
      <c r="A907" s="994" t="s">
        <v>4784</v>
      </c>
      <c r="B907" s="886" t="s">
        <v>7402</v>
      </c>
    </row>
    <row r="908" spans="1:2">
      <c r="B908" s="886" t="s">
        <v>7403</v>
      </c>
    </row>
    <row r="909" spans="1:2">
      <c r="A909" s="910" t="s">
        <v>4785</v>
      </c>
      <c r="B909" s="874" t="s">
        <v>7404</v>
      </c>
    </row>
    <row r="910" spans="1:2">
      <c r="B910" s="874" t="s">
        <v>7405</v>
      </c>
    </row>
    <row r="911" spans="1:2">
      <c r="A911" s="910" t="s">
        <v>5974</v>
      </c>
      <c r="B911" s="887" t="s">
        <v>7406</v>
      </c>
    </row>
    <row r="912" spans="1:2">
      <c r="A912" s="910"/>
      <c r="B912" s="887" t="s">
        <v>6227</v>
      </c>
    </row>
    <row r="913" spans="1:2">
      <c r="A913" s="910"/>
      <c r="B913" s="887" t="s">
        <v>7407</v>
      </c>
    </row>
    <row r="914" spans="1:2">
      <c r="A914" s="910"/>
      <c r="B914" s="887" t="s">
        <v>7408</v>
      </c>
    </row>
    <row r="915" spans="1:2">
      <c r="A915" s="910"/>
      <c r="B915" s="887" t="s">
        <v>7409</v>
      </c>
    </row>
    <row r="916" spans="1:2">
      <c r="A916" s="910"/>
      <c r="B916" s="887" t="s">
        <v>7410</v>
      </c>
    </row>
    <row r="917" spans="1:2">
      <c r="A917" s="910"/>
      <c r="B917" s="874" t="s">
        <v>3763</v>
      </c>
    </row>
    <row r="918" spans="1:2">
      <c r="A918" s="910"/>
      <c r="B918" s="887" t="s">
        <v>7411</v>
      </c>
    </row>
    <row r="919" spans="1:2">
      <c r="A919" s="910"/>
      <c r="B919" s="887" t="s">
        <v>7412</v>
      </c>
    </row>
    <row r="920" spans="1:2">
      <c r="A920" s="910"/>
      <c r="B920" s="887" t="s">
        <v>6228</v>
      </c>
    </row>
    <row r="921" spans="1:2">
      <c r="A921" s="910"/>
      <c r="B921" s="887" t="s">
        <v>6323</v>
      </c>
    </row>
    <row r="922" spans="1:2">
      <c r="A922" s="910" t="s">
        <v>4786</v>
      </c>
      <c r="B922" s="887" t="s">
        <v>7413</v>
      </c>
    </row>
    <row r="923" spans="1:2">
      <c r="A923" s="910"/>
      <c r="B923" s="887" t="s">
        <v>7414</v>
      </c>
    </row>
    <row r="924" spans="1:2">
      <c r="A924" s="910"/>
      <c r="B924" s="887" t="s">
        <v>7415</v>
      </c>
    </row>
    <row r="925" spans="1:2">
      <c r="A925" s="994" t="s">
        <v>4788</v>
      </c>
      <c r="B925" s="886" t="s">
        <v>7416</v>
      </c>
    </row>
    <row r="926" spans="1:2">
      <c r="B926" s="886" t="s">
        <v>7417</v>
      </c>
    </row>
    <row r="927" spans="1:2">
      <c r="B927" s="886" t="s">
        <v>7418</v>
      </c>
    </row>
    <row r="928" spans="1:2">
      <c r="B928" s="886" t="s">
        <v>7419</v>
      </c>
    </row>
    <row r="929" spans="1:2">
      <c r="B929" s="886" t="s">
        <v>7420</v>
      </c>
    </row>
    <row r="930" spans="1:2">
      <c r="A930" s="910" t="s">
        <v>5561</v>
      </c>
      <c r="B930" s="874" t="s">
        <v>6229</v>
      </c>
    </row>
    <row r="931" spans="1:2">
      <c r="A931" s="910" t="s">
        <v>5975</v>
      </c>
      <c r="B931" s="874" t="s">
        <v>6230</v>
      </c>
    </row>
    <row r="932" spans="1:2">
      <c r="A932" s="910" t="s">
        <v>5562</v>
      </c>
      <c r="B932" s="887" t="s">
        <v>7421</v>
      </c>
    </row>
    <row r="933" spans="1:2">
      <c r="A933" s="910"/>
      <c r="B933" s="874" t="s">
        <v>6231</v>
      </c>
    </row>
    <row r="934" spans="1:2">
      <c r="A934" s="910"/>
      <c r="B934" s="886" t="s">
        <v>7422</v>
      </c>
    </row>
    <row r="935" spans="1:2">
      <c r="A935" s="910" t="s">
        <v>6283</v>
      </c>
      <c r="B935" s="874" t="s">
        <v>6324</v>
      </c>
    </row>
    <row r="936" spans="1:2">
      <c r="A936" s="910"/>
      <c r="B936" s="874" t="s">
        <v>7423</v>
      </c>
    </row>
    <row r="937" spans="1:2">
      <c r="A937" s="910"/>
      <c r="B937" s="874" t="s">
        <v>6331</v>
      </c>
    </row>
    <row r="938" spans="1:2">
      <c r="A938" s="910"/>
      <c r="B938" s="887" t="s">
        <v>7424</v>
      </c>
    </row>
    <row r="939" spans="1:2">
      <c r="A939" s="910"/>
      <c r="B939" s="887" t="s">
        <v>7425</v>
      </c>
    </row>
    <row r="940" spans="1:2">
      <c r="A940" s="910"/>
      <c r="B940" s="874" t="s">
        <v>6325</v>
      </c>
    </row>
    <row r="941" spans="1:2">
      <c r="A941" s="910"/>
      <c r="B941" s="874" t="s">
        <v>7426</v>
      </c>
    </row>
    <row r="942" spans="1:2">
      <c r="A942" s="910"/>
      <c r="B942" s="887" t="s">
        <v>7427</v>
      </c>
    </row>
    <row r="943" spans="1:2">
      <c r="A943" s="910"/>
      <c r="B943" s="887" t="s">
        <v>7428</v>
      </c>
    </row>
    <row r="944" spans="1:2">
      <c r="A944" s="910"/>
      <c r="B944" s="874" t="s">
        <v>6326</v>
      </c>
    </row>
    <row r="945" spans="1:2">
      <c r="A945" s="910"/>
      <c r="B945" s="874" t="s">
        <v>6232</v>
      </c>
    </row>
    <row r="946" spans="1:2">
      <c r="A946" s="910"/>
      <c r="B946" s="874" t="s">
        <v>6327</v>
      </c>
    </row>
    <row r="947" spans="1:2">
      <c r="A947" s="910"/>
      <c r="B947" s="887" t="s">
        <v>7429</v>
      </c>
    </row>
    <row r="948" spans="1:2">
      <c r="A948" s="910"/>
      <c r="B948" s="887" t="s">
        <v>5877</v>
      </c>
    </row>
    <row r="949" spans="1:2">
      <c r="A949" s="910"/>
      <c r="B949" s="874" t="s">
        <v>6233</v>
      </c>
    </row>
    <row r="950" spans="1:2">
      <c r="A950" s="910"/>
      <c r="B950" s="887" t="s">
        <v>7430</v>
      </c>
    </row>
    <row r="951" spans="1:2">
      <c r="A951" s="910"/>
      <c r="B951" s="887" t="s">
        <v>7431</v>
      </c>
    </row>
    <row r="952" spans="1:2">
      <c r="A952" s="910"/>
      <c r="B952" s="887" t="s">
        <v>7432</v>
      </c>
    </row>
    <row r="953" spans="1:2">
      <c r="A953" s="910"/>
      <c r="B953" s="874" t="s">
        <v>6234</v>
      </c>
    </row>
    <row r="954" spans="1:2">
      <c r="A954" s="910"/>
      <c r="B954" s="887" t="s">
        <v>7433</v>
      </c>
    </row>
    <row r="955" spans="1:2">
      <c r="A955" s="910"/>
      <c r="B955" s="874" t="s">
        <v>7434</v>
      </c>
    </row>
    <row r="956" spans="1:2">
      <c r="A956" s="910"/>
      <c r="B956" s="887" t="s">
        <v>7435</v>
      </c>
    </row>
    <row r="957" spans="1:2">
      <c r="A957" s="910"/>
      <c r="B957" s="887" t="s">
        <v>7436</v>
      </c>
    </row>
    <row r="958" spans="1:2">
      <c r="A958" s="910"/>
      <c r="B958" s="887" t="s">
        <v>7437</v>
      </c>
    </row>
    <row r="959" spans="1:2">
      <c r="A959" s="910"/>
      <c r="B959" s="874" t="s">
        <v>6235</v>
      </c>
    </row>
    <row r="960" spans="1:2">
      <c r="A960" s="910"/>
      <c r="B960" s="887" t="s">
        <v>7438</v>
      </c>
    </row>
    <row r="961" spans="1:2">
      <c r="A961" s="910" t="s">
        <v>5976</v>
      </c>
      <c r="B961" s="887" t="s">
        <v>6236</v>
      </c>
    </row>
    <row r="962" spans="1:2">
      <c r="A962" s="910"/>
      <c r="B962" s="887" t="s">
        <v>7439</v>
      </c>
    </row>
    <row r="963" spans="1:2">
      <c r="A963" s="910" t="s">
        <v>4789</v>
      </c>
      <c r="B963" s="887" t="s">
        <v>7440</v>
      </c>
    </row>
    <row r="964" spans="1:2">
      <c r="A964" s="994" t="s">
        <v>4790</v>
      </c>
      <c r="B964" s="886" t="s">
        <v>7441</v>
      </c>
    </row>
    <row r="965" spans="1:2">
      <c r="B965" s="886" t="s">
        <v>7442</v>
      </c>
    </row>
    <row r="966" spans="1:2">
      <c r="A966" s="910" t="s">
        <v>4791</v>
      </c>
      <c r="B966" s="887" t="s">
        <v>7443</v>
      </c>
    </row>
    <row r="967" spans="1:2">
      <c r="A967" s="994" t="s">
        <v>6284</v>
      </c>
      <c r="B967" s="886" t="s">
        <v>7444</v>
      </c>
    </row>
    <row r="968" spans="1:2">
      <c r="B968" s="886" t="s">
        <v>7445</v>
      </c>
    </row>
    <row r="969" spans="1:2">
      <c r="B969" s="887" t="s">
        <v>7446</v>
      </c>
    </row>
    <row r="970" spans="1:2">
      <c r="B970" s="887" t="s">
        <v>7447</v>
      </c>
    </row>
    <row r="971" spans="1:2">
      <c r="B971" s="887" t="s">
        <v>7448</v>
      </c>
    </row>
    <row r="972" spans="1:2">
      <c r="B972" s="887" t="s">
        <v>7449</v>
      </c>
    </row>
    <row r="973" spans="1:2">
      <c r="B973" s="887" t="s">
        <v>7450</v>
      </c>
    </row>
    <row r="974" spans="1:2">
      <c r="B974" s="887" t="s">
        <v>7451</v>
      </c>
    </row>
    <row r="975" spans="1:2">
      <c r="B975" s="887" t="s">
        <v>7452</v>
      </c>
    </row>
    <row r="976" spans="1:2">
      <c r="B976" s="887" t="s">
        <v>7453</v>
      </c>
    </row>
    <row r="977" spans="2:2">
      <c r="B977" s="887" t="s">
        <v>7454</v>
      </c>
    </row>
    <row r="978" spans="2:2">
      <c r="B978" s="887" t="s">
        <v>7455</v>
      </c>
    </row>
    <row r="979" spans="2:2">
      <c r="B979" s="887" t="s">
        <v>7456</v>
      </c>
    </row>
    <row r="980" spans="2:2">
      <c r="B980" s="887" t="s">
        <v>7457</v>
      </c>
    </row>
    <row r="981" spans="2:2">
      <c r="B981" s="887" t="s">
        <v>7458</v>
      </c>
    </row>
    <row r="982" spans="2:2">
      <c r="B982" s="887" t="s">
        <v>7459</v>
      </c>
    </row>
    <row r="983" spans="2:2">
      <c r="B983" s="887" t="s">
        <v>7460</v>
      </c>
    </row>
    <row r="984" spans="2:2">
      <c r="B984" s="887" t="s">
        <v>7461</v>
      </c>
    </row>
    <row r="985" spans="2:2">
      <c r="B985" s="887" t="s">
        <v>7462</v>
      </c>
    </row>
    <row r="986" spans="2:2">
      <c r="B986" s="887" t="s">
        <v>7463</v>
      </c>
    </row>
    <row r="987" spans="2:2">
      <c r="B987" s="887" t="s">
        <v>7464</v>
      </c>
    </row>
    <row r="988" spans="2:2">
      <c r="B988" s="887" t="s">
        <v>7465</v>
      </c>
    </row>
    <row r="989" spans="2:2">
      <c r="B989" s="887" t="s">
        <v>7466</v>
      </c>
    </row>
    <row r="990" spans="2:2">
      <c r="B990" s="887" t="s">
        <v>7467</v>
      </c>
    </row>
    <row r="991" spans="2:2">
      <c r="B991" s="887" t="s">
        <v>7468</v>
      </c>
    </row>
    <row r="992" spans="2:2">
      <c r="B992" s="887" t="s">
        <v>6329</v>
      </c>
    </row>
    <row r="993" spans="1:6">
      <c r="B993" s="887" t="s">
        <v>6330</v>
      </c>
    </row>
    <row r="994" spans="1:6" s="693" customFormat="1">
      <c r="A994" s="862"/>
      <c r="B994" s="887" t="s">
        <v>6625</v>
      </c>
      <c r="C994" s="423"/>
      <c r="D994" s="423"/>
      <c r="E994" s="423"/>
      <c r="F994" s="423"/>
    </row>
    <row r="995" spans="1:6" s="693" customFormat="1">
      <c r="A995" s="862"/>
      <c r="B995" s="887" t="s">
        <v>6626</v>
      </c>
      <c r="C995" s="423"/>
      <c r="D995" s="423"/>
      <c r="E995" s="423"/>
      <c r="F995" s="423"/>
    </row>
    <row r="996" spans="1:6" s="693" customFormat="1">
      <c r="A996" s="862"/>
      <c r="B996" s="887" t="s">
        <v>6627</v>
      </c>
      <c r="C996" s="423"/>
      <c r="D996" s="423"/>
      <c r="E996" s="423"/>
      <c r="F996" s="423"/>
    </row>
    <row r="997" spans="1:6" s="693" customFormat="1">
      <c r="A997" s="862"/>
      <c r="B997" s="887" t="s">
        <v>6628</v>
      </c>
      <c r="C997" s="423"/>
      <c r="D997" s="423"/>
      <c r="E997" s="423"/>
      <c r="F997" s="423"/>
    </row>
    <row r="998" spans="1:6">
      <c r="A998" s="910" t="s">
        <v>4792</v>
      </c>
      <c r="B998" s="887" t="s">
        <v>7469</v>
      </c>
    </row>
    <row r="999" spans="1:6">
      <c r="A999" s="910" t="s">
        <v>4793</v>
      </c>
      <c r="B999" s="887" t="s">
        <v>7470</v>
      </c>
    </row>
    <row r="1000" spans="1:6">
      <c r="B1000" s="887" t="s">
        <v>7471</v>
      </c>
    </row>
    <row r="1001" spans="1:6">
      <c r="B1001" s="887" t="s">
        <v>7472</v>
      </c>
    </row>
    <row r="1002" spans="1:6">
      <c r="B1002" s="887" t="s">
        <v>7473</v>
      </c>
    </row>
    <row r="1003" spans="1:6">
      <c r="B1003" s="887" t="s">
        <v>7474</v>
      </c>
    </row>
    <row r="1004" spans="1:6">
      <c r="B1004" s="887" t="s">
        <v>6237</v>
      </c>
    </row>
    <row r="1005" spans="1:6">
      <c r="B1005" s="887" t="s">
        <v>7475</v>
      </c>
    </row>
    <row r="1006" spans="1:6">
      <c r="B1006" s="887" t="s">
        <v>7476</v>
      </c>
    </row>
    <row r="1007" spans="1:6">
      <c r="A1007" s="910" t="s">
        <v>5563</v>
      </c>
      <c r="B1007" s="887" t="s">
        <v>7477</v>
      </c>
    </row>
    <row r="1008" spans="1:6">
      <c r="A1008" s="910"/>
      <c r="B1008" s="887" t="s">
        <v>7478</v>
      </c>
    </row>
    <row r="1009" spans="1:2">
      <c r="A1009" s="910"/>
      <c r="B1009" s="887" t="s">
        <v>7479</v>
      </c>
    </row>
    <row r="1010" spans="1:2">
      <c r="A1010" s="910"/>
      <c r="B1010" s="887" t="s">
        <v>7480</v>
      </c>
    </row>
    <row r="1011" spans="1:2">
      <c r="A1011" s="910"/>
      <c r="B1011" s="874" t="s">
        <v>7481</v>
      </c>
    </row>
    <row r="1012" spans="1:2">
      <c r="A1012" s="910"/>
      <c r="B1012" s="874" t="s">
        <v>6238</v>
      </c>
    </row>
    <row r="1013" spans="1:2">
      <c r="A1013" s="910"/>
      <c r="B1013" s="874" t="s">
        <v>7482</v>
      </c>
    </row>
    <row r="1014" spans="1:2">
      <c r="A1014" s="910"/>
      <c r="B1014" s="874" t="s">
        <v>6239</v>
      </c>
    </row>
    <row r="1015" spans="1:2">
      <c r="A1015" s="910"/>
      <c r="B1015" s="887" t="s">
        <v>7483</v>
      </c>
    </row>
    <row r="1016" spans="1:2">
      <c r="A1016" s="910"/>
      <c r="B1016" s="874" t="s">
        <v>6328</v>
      </c>
    </row>
    <row r="1017" spans="1:2">
      <c r="A1017" s="910"/>
      <c r="B1017" s="862" t="s">
        <v>6240</v>
      </c>
    </row>
    <row r="1018" spans="1:2">
      <c r="A1018" s="910"/>
      <c r="B1018" s="874" t="s">
        <v>6241</v>
      </c>
    </row>
    <row r="1019" spans="1:2">
      <c r="A1019" s="910" t="s">
        <v>4795</v>
      </c>
      <c r="B1019" s="874" t="s">
        <v>7484</v>
      </c>
    </row>
    <row r="1020" spans="1:2">
      <c r="B1020" s="874" t="s">
        <v>7485</v>
      </c>
    </row>
    <row r="1021" spans="1:2">
      <c r="B1021" s="874" t="s">
        <v>7486</v>
      </c>
    </row>
    <row r="1022" spans="1:2">
      <c r="A1022" s="910" t="s">
        <v>6285</v>
      </c>
      <c r="B1022" s="874" t="s">
        <v>7487</v>
      </c>
    </row>
    <row r="1023" spans="1:2">
      <c r="A1023" s="910"/>
      <c r="B1023" s="874" t="s">
        <v>7488</v>
      </c>
    </row>
    <row r="1024" spans="1:2">
      <c r="A1024" s="910" t="s">
        <v>5564</v>
      </c>
      <c r="B1024" s="874" t="s">
        <v>7489</v>
      </c>
    </row>
    <row r="1025" spans="1:2">
      <c r="A1025" s="910" t="s">
        <v>6286</v>
      </c>
      <c r="B1025" s="874" t="s">
        <v>7490</v>
      </c>
    </row>
    <row r="1026" spans="1:2">
      <c r="A1026" s="910" t="s">
        <v>5565</v>
      </c>
      <c r="B1026" s="874" t="s">
        <v>6242</v>
      </c>
    </row>
    <row r="1027" spans="1:2">
      <c r="A1027" s="910" t="s">
        <v>6287</v>
      </c>
      <c r="B1027" s="862" t="s">
        <v>287</v>
      </c>
    </row>
    <row r="1028" spans="1:2">
      <c r="B1028" s="862" t="s">
        <v>289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topLeftCell="A40" workbookViewId="0">
      <selection activeCell="M4" sqref="M4:S4"/>
    </sheetView>
  </sheetViews>
  <sheetFormatPr defaultRowHeight="15"/>
  <cols>
    <col min="1" max="1" width="16.42578125" bestFit="1" customWidth="1"/>
    <col min="2" max="2" width="17" bestFit="1" customWidth="1"/>
    <col min="3" max="3" width="45.85546875" bestFit="1" customWidth="1"/>
    <col min="4" max="4" width="16.85546875" bestFit="1" customWidth="1"/>
    <col min="5" max="5" width="28.85546875" bestFit="1" customWidth="1"/>
    <col min="6" max="6" width="10.140625" bestFit="1" customWidth="1"/>
    <col min="7" max="7" width="3" style="30" customWidth="1"/>
    <col min="8" max="8" width="21.140625" bestFit="1" customWidth="1"/>
    <col min="9" max="9" width="19.28515625" bestFit="1" customWidth="1"/>
    <col min="10" max="10" width="12.85546875" bestFit="1" customWidth="1"/>
    <col min="11" max="11" width="13.5703125" bestFit="1" customWidth="1"/>
    <col min="12" max="12" width="15.140625" bestFit="1" customWidth="1"/>
    <col min="13" max="13" width="11.5703125" bestFit="1" customWidth="1"/>
    <col min="14" max="14" width="31.5703125" bestFit="1" customWidth="1"/>
    <col min="15" max="15" width="14.28515625" bestFit="1" customWidth="1"/>
    <col min="16" max="16" width="9.85546875" bestFit="1" customWidth="1"/>
    <col min="17" max="17" width="7.28515625" bestFit="1" customWidth="1"/>
    <col min="18" max="18" width="16.28515625" bestFit="1" customWidth="1"/>
    <col min="19" max="19" width="7" bestFit="1" customWidth="1"/>
    <col min="21" max="21" width="11.28515625" bestFit="1" customWidth="1"/>
    <col min="22" max="22" width="20.85546875" bestFit="1" customWidth="1"/>
    <col min="23" max="23" width="14.28515625" bestFit="1" customWidth="1"/>
    <col min="24" max="24" width="9.85546875" bestFit="1" customWidth="1"/>
    <col min="25" max="25" width="7.28515625" bestFit="1" customWidth="1"/>
    <col min="26" max="26" width="5.140625" bestFit="1" customWidth="1"/>
    <col min="27" max="27" width="7" bestFit="1" customWidth="1"/>
  </cols>
  <sheetData>
    <row r="1" spans="1:27" ht="16.5" thickBot="1">
      <c r="A1" s="1" t="s">
        <v>0</v>
      </c>
      <c r="B1" s="1" t="s">
        <v>7</v>
      </c>
      <c r="C1" s="1" t="s">
        <v>1</v>
      </c>
      <c r="D1" s="1" t="s">
        <v>2</v>
      </c>
      <c r="E1" s="1" t="s">
        <v>3</v>
      </c>
      <c r="F1" s="1" t="s">
        <v>4</v>
      </c>
      <c r="H1" s="88" t="s">
        <v>0</v>
      </c>
      <c r="I1" s="88" t="s">
        <v>1</v>
      </c>
      <c r="J1" s="88" t="s">
        <v>194</v>
      </c>
      <c r="K1" s="88" t="s">
        <v>270</v>
      </c>
      <c r="L1" s="25"/>
      <c r="M1" s="26"/>
    </row>
    <row r="2" spans="1:27" ht="15.75">
      <c r="A2" s="2" t="s">
        <v>128</v>
      </c>
      <c r="B2" s="2">
        <v>40</v>
      </c>
      <c r="C2" s="4"/>
      <c r="D2" s="2" t="s">
        <v>381</v>
      </c>
      <c r="E2" s="2"/>
      <c r="F2" s="2"/>
      <c r="H2" s="83" t="s">
        <v>202</v>
      </c>
      <c r="I2" s="84" t="s">
        <v>532</v>
      </c>
      <c r="J2" s="83" t="s">
        <v>197</v>
      </c>
      <c r="K2" s="83" t="s">
        <v>201</v>
      </c>
      <c r="L2" s="25"/>
      <c r="M2" s="26"/>
    </row>
    <row r="3" spans="1:27" ht="15.75">
      <c r="A3" s="9" t="s">
        <v>10</v>
      </c>
      <c r="B3" s="9">
        <v>8</v>
      </c>
      <c r="C3" s="2"/>
      <c r="D3" s="2" t="s">
        <v>90</v>
      </c>
      <c r="E3" s="2"/>
      <c r="F3" s="2"/>
      <c r="H3" s="83" t="s">
        <v>10</v>
      </c>
      <c r="I3" s="84" t="s">
        <v>210</v>
      </c>
      <c r="J3" s="83" t="s">
        <v>197</v>
      </c>
      <c r="K3" s="83" t="s">
        <v>209</v>
      </c>
      <c r="L3" s="25"/>
      <c r="M3" s="26"/>
    </row>
    <row r="4" spans="1:27" ht="15.75">
      <c r="A4" s="9" t="s">
        <v>6</v>
      </c>
      <c r="B4" s="9">
        <v>446</v>
      </c>
      <c r="C4" s="2"/>
      <c r="D4" s="2" t="s">
        <v>380</v>
      </c>
      <c r="E4" s="2"/>
      <c r="F4" s="2"/>
      <c r="H4" s="83" t="s">
        <v>267</v>
      </c>
      <c r="I4" s="84" t="s">
        <v>268</v>
      </c>
      <c r="J4" s="83" t="s">
        <v>263</v>
      </c>
      <c r="K4" s="83" t="s">
        <v>266</v>
      </c>
      <c r="L4" s="25"/>
      <c r="M4" s="93" t="s">
        <v>0</v>
      </c>
      <c r="N4" s="93" t="s">
        <v>1</v>
      </c>
      <c r="O4" s="93" t="s">
        <v>511</v>
      </c>
      <c r="P4" s="93" t="s">
        <v>7</v>
      </c>
      <c r="Q4" s="93" t="s">
        <v>2</v>
      </c>
      <c r="R4" s="93" t="s">
        <v>3</v>
      </c>
      <c r="S4" s="93" t="s">
        <v>4</v>
      </c>
      <c r="U4" s="93" t="s">
        <v>0</v>
      </c>
      <c r="V4" s="93" t="s">
        <v>1</v>
      </c>
      <c r="W4" s="93" t="s">
        <v>511</v>
      </c>
      <c r="X4" s="93" t="s">
        <v>7</v>
      </c>
      <c r="Y4" s="93" t="s">
        <v>2</v>
      </c>
      <c r="Z4" s="93" t="s">
        <v>3</v>
      </c>
      <c r="AA4" s="93" t="s">
        <v>4</v>
      </c>
    </row>
    <row r="5" spans="1:27" ht="15.75">
      <c r="A5" s="9" t="s">
        <v>11</v>
      </c>
      <c r="B5" s="9">
        <v>82</v>
      </c>
      <c r="C5" s="2"/>
      <c r="D5" s="2" t="s">
        <v>380</v>
      </c>
      <c r="E5" s="2"/>
      <c r="F5" s="2"/>
      <c r="H5" s="83" t="s">
        <v>181</v>
      </c>
      <c r="I5" s="84" t="s">
        <v>533</v>
      </c>
      <c r="J5" s="83" t="s">
        <v>271</v>
      </c>
      <c r="K5" s="83" t="s">
        <v>272</v>
      </c>
      <c r="L5" s="25"/>
      <c r="M5" s="94" t="s">
        <v>181</v>
      </c>
      <c r="N5" s="95" t="s">
        <v>251</v>
      </c>
      <c r="O5" s="96" t="s">
        <v>555</v>
      </c>
      <c r="P5" s="94" t="s">
        <v>446</v>
      </c>
      <c r="Q5" s="94" t="s">
        <v>26</v>
      </c>
      <c r="R5" s="94" t="s">
        <v>233</v>
      </c>
      <c r="S5" s="94" t="s">
        <v>489</v>
      </c>
      <c r="U5" s="94" t="s">
        <v>30</v>
      </c>
      <c r="V5" s="95" t="s">
        <v>188</v>
      </c>
      <c r="W5" s="99" t="s">
        <v>566</v>
      </c>
      <c r="X5" s="94">
        <v>8</v>
      </c>
      <c r="Y5" s="94" t="s">
        <v>189</v>
      </c>
      <c r="Z5" s="94" t="s">
        <v>197</v>
      </c>
      <c r="AA5" s="94" t="s">
        <v>487</v>
      </c>
    </row>
    <row r="6" spans="1:27" ht="15.75">
      <c r="A6" s="2" t="s">
        <v>28</v>
      </c>
      <c r="B6" s="2">
        <v>30</v>
      </c>
      <c r="C6" s="4"/>
      <c r="D6" s="2" t="s">
        <v>381</v>
      </c>
      <c r="E6" s="2"/>
      <c r="F6" s="2"/>
      <c r="H6" s="83" t="s">
        <v>181</v>
      </c>
      <c r="I6" s="84" t="s">
        <v>222</v>
      </c>
      <c r="J6" s="83" t="s">
        <v>219</v>
      </c>
      <c r="K6" s="83" t="s">
        <v>221</v>
      </c>
      <c r="L6" s="25"/>
      <c r="M6" s="83" t="s">
        <v>169</v>
      </c>
      <c r="N6" s="84" t="s">
        <v>170</v>
      </c>
      <c r="O6" s="85" t="s">
        <v>556</v>
      </c>
      <c r="P6" s="83" t="s">
        <v>448</v>
      </c>
      <c r="Q6" s="83" t="s">
        <v>26</v>
      </c>
      <c r="R6" s="83" t="s">
        <v>313</v>
      </c>
      <c r="S6" s="83" t="s">
        <v>490</v>
      </c>
      <c r="U6" s="83" t="s">
        <v>169</v>
      </c>
      <c r="V6" s="84" t="s">
        <v>190</v>
      </c>
      <c r="W6" s="98" t="s">
        <v>556</v>
      </c>
      <c r="X6" s="83">
        <v>3</v>
      </c>
      <c r="Y6" s="83" t="s">
        <v>134</v>
      </c>
      <c r="Z6" s="83" t="s">
        <v>314</v>
      </c>
      <c r="AA6" s="83" t="s">
        <v>488</v>
      </c>
    </row>
    <row r="7" spans="1:27" ht="15.75">
      <c r="A7" s="9" t="s">
        <v>12</v>
      </c>
      <c r="B7" s="9">
        <v>1</v>
      </c>
      <c r="C7" s="2"/>
      <c r="D7" s="2" t="s">
        <v>380</v>
      </c>
      <c r="E7" s="2"/>
      <c r="F7" s="2"/>
      <c r="H7" s="83" t="s">
        <v>218</v>
      </c>
      <c r="I7" s="85" t="s">
        <v>23</v>
      </c>
      <c r="J7" s="83" t="s">
        <v>219</v>
      </c>
      <c r="K7" s="83" t="s">
        <v>217</v>
      </c>
      <c r="L7" s="25"/>
      <c r="M7" s="83" t="s">
        <v>169</v>
      </c>
      <c r="N7" s="84" t="s">
        <v>170</v>
      </c>
      <c r="O7" s="85" t="s">
        <v>556</v>
      </c>
      <c r="P7" s="83" t="s">
        <v>447</v>
      </c>
      <c r="Q7" s="83" t="s">
        <v>26</v>
      </c>
      <c r="R7" s="83" t="s">
        <v>259</v>
      </c>
      <c r="S7" s="83" t="s">
        <v>492</v>
      </c>
      <c r="U7" s="91" t="s">
        <v>28</v>
      </c>
      <c r="V7" s="84" t="s">
        <v>269</v>
      </c>
      <c r="W7" s="98" t="s">
        <v>562</v>
      </c>
      <c r="X7" s="83">
        <v>2</v>
      </c>
      <c r="Y7" s="91" t="s">
        <v>134</v>
      </c>
      <c r="Z7" s="83" t="s">
        <v>314</v>
      </c>
      <c r="AA7" s="83" t="s">
        <v>491</v>
      </c>
    </row>
    <row r="8" spans="1:27" ht="16.5" thickBot="1">
      <c r="A8" s="9" t="s">
        <v>143</v>
      </c>
      <c r="B8" s="9">
        <v>467</v>
      </c>
      <c r="C8" s="2"/>
      <c r="D8" s="2" t="s">
        <v>380</v>
      </c>
      <c r="E8" s="2"/>
      <c r="F8" s="2"/>
      <c r="H8" s="85"/>
      <c r="I8" s="85" t="s">
        <v>23</v>
      </c>
      <c r="J8" s="83" t="s">
        <v>219</v>
      </c>
      <c r="K8" s="83" t="s">
        <v>220</v>
      </c>
      <c r="L8" s="25"/>
      <c r="M8" s="83" t="s">
        <v>128</v>
      </c>
      <c r="N8" s="84" t="s">
        <v>564</v>
      </c>
      <c r="O8" s="85" t="s">
        <v>557</v>
      </c>
      <c r="P8" s="83" t="s">
        <v>449</v>
      </c>
      <c r="Q8" s="83" t="s">
        <v>26</v>
      </c>
      <c r="R8" s="83" t="s">
        <v>486</v>
      </c>
      <c r="S8" s="83" t="s">
        <v>485</v>
      </c>
      <c r="U8" s="100" t="s">
        <v>171</v>
      </c>
      <c r="V8" s="97" t="s">
        <v>568</v>
      </c>
      <c r="W8" s="101" t="s">
        <v>567</v>
      </c>
      <c r="X8" s="86">
        <v>3</v>
      </c>
      <c r="Y8" s="100" t="s">
        <v>134</v>
      </c>
      <c r="Z8" s="86" t="s">
        <v>314</v>
      </c>
      <c r="AA8" s="86" t="s">
        <v>491</v>
      </c>
    </row>
    <row r="9" spans="1:27" ht="15.75">
      <c r="A9" s="9" t="s">
        <v>13</v>
      </c>
      <c r="B9" s="9">
        <v>33</v>
      </c>
      <c r="C9" s="2"/>
      <c r="D9" s="2" t="s">
        <v>380</v>
      </c>
      <c r="E9" s="2"/>
      <c r="F9" s="2"/>
      <c r="H9" s="85"/>
      <c r="I9" s="85" t="s">
        <v>23</v>
      </c>
      <c r="J9" s="83" t="s">
        <v>233</v>
      </c>
      <c r="K9" s="83" t="s">
        <v>234</v>
      </c>
      <c r="L9" s="25"/>
      <c r="M9" s="90" t="s">
        <v>253</v>
      </c>
      <c r="N9" s="84" t="s">
        <v>187</v>
      </c>
      <c r="O9" s="85" t="s">
        <v>558</v>
      </c>
      <c r="P9" s="83" t="s">
        <v>450</v>
      </c>
      <c r="Q9" s="83" t="s">
        <v>26</v>
      </c>
      <c r="R9" s="83" t="s">
        <v>486</v>
      </c>
      <c r="S9" s="83" t="s">
        <v>485</v>
      </c>
    </row>
    <row r="10" spans="1:27" ht="15.75">
      <c r="A10" s="9" t="s">
        <v>8</v>
      </c>
      <c r="B10" s="9">
        <v>18</v>
      </c>
      <c r="C10" s="2"/>
      <c r="D10" s="2" t="s">
        <v>380</v>
      </c>
      <c r="E10" s="2"/>
      <c r="F10" s="2"/>
      <c r="H10" s="85"/>
      <c r="I10" s="85" t="s">
        <v>23</v>
      </c>
      <c r="J10" s="83" t="s">
        <v>233</v>
      </c>
      <c r="K10" s="83" t="s">
        <v>241</v>
      </c>
      <c r="L10" s="25"/>
      <c r="M10" s="83" t="s">
        <v>252</v>
      </c>
      <c r="N10" s="84" t="s">
        <v>560</v>
      </c>
      <c r="O10" s="85" t="s">
        <v>559</v>
      </c>
      <c r="P10" s="83" t="s">
        <v>447</v>
      </c>
      <c r="Q10" s="83" t="s">
        <v>26</v>
      </c>
      <c r="R10" s="83" t="s">
        <v>197</v>
      </c>
      <c r="S10" s="83" t="s">
        <v>484</v>
      </c>
    </row>
    <row r="11" spans="1:27" ht="15.75">
      <c r="A11" s="20"/>
      <c r="B11" s="20">
        <f>SUM(B2:B10)</f>
        <v>1125</v>
      </c>
      <c r="C11" s="20"/>
      <c r="D11" s="20"/>
      <c r="E11" s="20"/>
      <c r="F11" s="20"/>
      <c r="H11" s="85"/>
      <c r="I11" s="84" t="s">
        <v>534</v>
      </c>
      <c r="J11" s="83" t="s">
        <v>233</v>
      </c>
      <c r="K11" s="83" t="s">
        <v>242</v>
      </c>
      <c r="L11" s="25"/>
      <c r="M11" s="83" t="s">
        <v>252</v>
      </c>
      <c r="N11" s="84" t="s">
        <v>565</v>
      </c>
      <c r="O11" s="85" t="s">
        <v>559</v>
      </c>
      <c r="P11" s="83" t="s">
        <v>451</v>
      </c>
      <c r="Q11" s="83" t="s">
        <v>26</v>
      </c>
      <c r="R11" s="83" t="s">
        <v>486</v>
      </c>
      <c r="S11" s="83" t="s">
        <v>488</v>
      </c>
    </row>
    <row r="12" spans="1:27" ht="15.75">
      <c r="A12" s="2" t="s">
        <v>181</v>
      </c>
      <c r="B12" s="2" t="s">
        <v>446</v>
      </c>
      <c r="C12" s="4" t="s">
        <v>251</v>
      </c>
      <c r="D12" s="2" t="s">
        <v>26</v>
      </c>
      <c r="E12" s="2" t="s">
        <v>233</v>
      </c>
      <c r="F12" s="2" t="s">
        <v>489</v>
      </c>
      <c r="H12" s="83" t="s">
        <v>226</v>
      </c>
      <c r="I12" s="84" t="s">
        <v>535</v>
      </c>
      <c r="J12" s="83" t="s">
        <v>219</v>
      </c>
      <c r="K12" s="83" t="s">
        <v>225</v>
      </c>
      <c r="L12" s="25"/>
      <c r="M12" s="83" t="s">
        <v>252</v>
      </c>
      <c r="N12" s="84" t="s">
        <v>560</v>
      </c>
      <c r="O12" s="85" t="s">
        <v>559</v>
      </c>
      <c r="P12" s="83" t="s">
        <v>452</v>
      </c>
      <c r="Q12" s="83" t="s">
        <v>26</v>
      </c>
      <c r="R12" s="83" t="s">
        <v>233</v>
      </c>
      <c r="S12" s="83" t="s">
        <v>489</v>
      </c>
    </row>
    <row r="13" spans="1:27" ht="15.75">
      <c r="A13" s="2" t="s">
        <v>169</v>
      </c>
      <c r="B13" s="2" t="s">
        <v>448</v>
      </c>
      <c r="C13" s="4" t="s">
        <v>170</v>
      </c>
      <c r="D13" s="2" t="s">
        <v>26</v>
      </c>
      <c r="E13" s="2" t="s">
        <v>313</v>
      </c>
      <c r="F13" s="2" t="s">
        <v>490</v>
      </c>
      <c r="H13" s="83" t="s">
        <v>273</v>
      </c>
      <c r="I13" s="84" t="s">
        <v>215</v>
      </c>
      <c r="J13" s="83" t="s">
        <v>216</v>
      </c>
      <c r="K13" s="83" t="s">
        <v>214</v>
      </c>
      <c r="L13" s="25"/>
      <c r="M13" s="83" t="s">
        <v>28</v>
      </c>
      <c r="N13" s="84" t="s">
        <v>250</v>
      </c>
      <c r="O13" s="85" t="s">
        <v>561</v>
      </c>
      <c r="P13" s="83" t="s">
        <v>453</v>
      </c>
      <c r="Q13" s="83" t="s">
        <v>26</v>
      </c>
      <c r="R13" s="83" t="s">
        <v>233</v>
      </c>
      <c r="S13" s="83" t="s">
        <v>489</v>
      </c>
    </row>
    <row r="14" spans="1:27" ht="15.75">
      <c r="A14" s="2" t="s">
        <v>169</v>
      </c>
      <c r="B14" s="2" t="s">
        <v>447</v>
      </c>
      <c r="C14" s="4" t="s">
        <v>170</v>
      </c>
      <c r="D14" s="2" t="s">
        <v>26</v>
      </c>
      <c r="E14" s="2" t="s">
        <v>259</v>
      </c>
      <c r="F14" s="2" t="s">
        <v>492</v>
      </c>
      <c r="H14" s="83" t="s">
        <v>122</v>
      </c>
      <c r="I14" s="84" t="s">
        <v>204</v>
      </c>
      <c r="J14" s="83" t="s">
        <v>197</v>
      </c>
      <c r="K14" s="83" t="s">
        <v>203</v>
      </c>
      <c r="L14" s="25"/>
      <c r="M14" s="91" t="s">
        <v>28</v>
      </c>
      <c r="N14" s="84" t="s">
        <v>269</v>
      </c>
      <c r="O14" s="85" t="s">
        <v>562</v>
      </c>
      <c r="P14" s="91" t="s">
        <v>452</v>
      </c>
      <c r="Q14" s="91" t="s">
        <v>26</v>
      </c>
      <c r="R14" s="83" t="s">
        <v>259</v>
      </c>
      <c r="S14" s="83" t="s">
        <v>492</v>
      </c>
    </row>
    <row r="15" spans="1:27" ht="16.5" thickBot="1">
      <c r="A15" s="2" t="s">
        <v>128</v>
      </c>
      <c r="B15" s="2" t="s">
        <v>449</v>
      </c>
      <c r="C15" s="4" t="s">
        <v>193</v>
      </c>
      <c r="D15" s="2" t="s">
        <v>26</v>
      </c>
      <c r="E15" s="2" t="s">
        <v>486</v>
      </c>
      <c r="F15" s="2" t="s">
        <v>485</v>
      </c>
      <c r="H15" s="83" t="s">
        <v>224</v>
      </c>
      <c r="I15" s="85" t="s">
        <v>23</v>
      </c>
      <c r="J15" s="83" t="s">
        <v>219</v>
      </c>
      <c r="K15" s="83" t="s">
        <v>223</v>
      </c>
      <c r="L15" s="26"/>
      <c r="M15" s="86" t="s">
        <v>199</v>
      </c>
      <c r="N15" s="97" t="s">
        <v>186</v>
      </c>
      <c r="O15" s="87" t="s">
        <v>563</v>
      </c>
      <c r="P15" s="86" t="s">
        <v>445</v>
      </c>
      <c r="Q15" s="86" t="s">
        <v>26</v>
      </c>
      <c r="R15" s="86" t="s">
        <v>486</v>
      </c>
      <c r="S15" s="86" t="s">
        <v>485</v>
      </c>
    </row>
    <row r="16" spans="1:27" ht="15.75">
      <c r="A16" s="9" t="s">
        <v>253</v>
      </c>
      <c r="B16" s="2" t="s">
        <v>450</v>
      </c>
      <c r="C16" s="4" t="s">
        <v>187</v>
      </c>
      <c r="D16" s="2" t="s">
        <v>26</v>
      </c>
      <c r="E16" s="2" t="s">
        <v>486</v>
      </c>
      <c r="F16" s="2" t="s">
        <v>485</v>
      </c>
      <c r="H16" s="83" t="s">
        <v>24</v>
      </c>
      <c r="I16" s="85" t="s">
        <v>23</v>
      </c>
      <c r="J16" s="85"/>
      <c r="K16" s="83" t="s">
        <v>274</v>
      </c>
      <c r="L16" s="26"/>
      <c r="M16" s="26"/>
    </row>
    <row r="17" spans="1:12" ht="15.75">
      <c r="A17" s="2" t="s">
        <v>252</v>
      </c>
      <c r="B17" s="2" t="s">
        <v>447</v>
      </c>
      <c r="C17" s="4" t="s">
        <v>185</v>
      </c>
      <c r="D17" s="2" t="s">
        <v>26</v>
      </c>
      <c r="E17" s="2" t="s">
        <v>197</v>
      </c>
      <c r="F17" s="2" t="s">
        <v>484</v>
      </c>
      <c r="H17" s="83" t="s">
        <v>275</v>
      </c>
      <c r="I17" s="85" t="s">
        <v>23</v>
      </c>
      <c r="J17" s="83" t="s">
        <v>271</v>
      </c>
      <c r="K17" s="83" t="s">
        <v>276</v>
      </c>
      <c r="L17" s="25"/>
    </row>
    <row r="18" spans="1:12" ht="15.75">
      <c r="A18" s="2" t="s">
        <v>252</v>
      </c>
      <c r="B18" s="2" t="s">
        <v>451</v>
      </c>
      <c r="C18" s="4" t="s">
        <v>192</v>
      </c>
      <c r="D18" s="2" t="s">
        <v>26</v>
      </c>
      <c r="E18" s="2" t="s">
        <v>486</v>
      </c>
      <c r="F18" s="2" t="s">
        <v>488</v>
      </c>
      <c r="H18" s="85"/>
      <c r="I18" s="84" t="s">
        <v>536</v>
      </c>
      <c r="J18" s="83" t="s">
        <v>219</v>
      </c>
      <c r="K18" s="83" t="s">
        <v>231</v>
      </c>
      <c r="L18" s="25"/>
    </row>
    <row r="19" spans="1:12" ht="15.75">
      <c r="A19" s="2" t="s">
        <v>252</v>
      </c>
      <c r="B19" s="2" t="s">
        <v>452</v>
      </c>
      <c r="C19" s="4" t="s">
        <v>185</v>
      </c>
      <c r="D19" s="2" t="s">
        <v>26</v>
      </c>
      <c r="E19" s="2" t="s">
        <v>233</v>
      </c>
      <c r="F19" s="2" t="s">
        <v>489</v>
      </c>
      <c r="H19" s="83" t="s">
        <v>277</v>
      </c>
      <c r="I19" s="84" t="s">
        <v>537</v>
      </c>
      <c r="J19" s="83" t="s">
        <v>271</v>
      </c>
      <c r="K19" s="83" t="s">
        <v>278</v>
      </c>
      <c r="L19" s="25"/>
    </row>
    <row r="20" spans="1:12" ht="15.75">
      <c r="A20" s="2" t="s">
        <v>28</v>
      </c>
      <c r="B20" s="2" t="s">
        <v>453</v>
      </c>
      <c r="C20" s="4" t="s">
        <v>250</v>
      </c>
      <c r="D20" s="2" t="s">
        <v>26</v>
      </c>
      <c r="E20" s="2" t="s">
        <v>233</v>
      </c>
      <c r="F20" s="2" t="s">
        <v>489</v>
      </c>
      <c r="H20" s="85"/>
      <c r="I20" s="84" t="s">
        <v>538</v>
      </c>
      <c r="J20" s="83" t="s">
        <v>271</v>
      </c>
      <c r="K20" s="83" t="s">
        <v>279</v>
      </c>
      <c r="L20" s="25"/>
    </row>
    <row r="21" spans="1:12" ht="15.75">
      <c r="A21" s="6" t="s">
        <v>28</v>
      </c>
      <c r="B21" s="6" t="s">
        <v>452</v>
      </c>
      <c r="C21" s="4" t="s">
        <v>269</v>
      </c>
      <c r="D21" s="6" t="s">
        <v>26</v>
      </c>
      <c r="E21" s="2" t="s">
        <v>259</v>
      </c>
      <c r="F21" s="2" t="s">
        <v>492</v>
      </c>
      <c r="H21" s="85"/>
      <c r="I21" s="85" t="s">
        <v>23</v>
      </c>
      <c r="J21" s="83" t="s">
        <v>271</v>
      </c>
      <c r="K21" s="83" t="s">
        <v>280</v>
      </c>
      <c r="L21" s="25"/>
    </row>
    <row r="22" spans="1:12" ht="15.75">
      <c r="A22" s="2" t="s">
        <v>199</v>
      </c>
      <c r="B22" s="2" t="s">
        <v>445</v>
      </c>
      <c r="C22" s="4" t="s">
        <v>186</v>
      </c>
      <c r="D22" s="2" t="s">
        <v>26</v>
      </c>
      <c r="E22" s="2" t="s">
        <v>486</v>
      </c>
      <c r="F22" s="2" t="s">
        <v>485</v>
      </c>
      <c r="H22" s="85"/>
      <c r="I22" s="84" t="s">
        <v>539</v>
      </c>
      <c r="J22" s="83" t="s">
        <v>271</v>
      </c>
      <c r="K22" s="83" t="s">
        <v>281</v>
      </c>
      <c r="L22" s="25"/>
    </row>
    <row r="23" spans="1:12" ht="15.75">
      <c r="A23" s="20"/>
      <c r="B23" s="20"/>
      <c r="C23" s="20"/>
      <c r="D23" s="20"/>
      <c r="E23" s="20"/>
      <c r="F23" s="20"/>
      <c r="H23" s="83" t="s">
        <v>130</v>
      </c>
      <c r="I23" s="84" t="s">
        <v>282</v>
      </c>
      <c r="J23" s="83" t="s">
        <v>233</v>
      </c>
      <c r="K23" s="83" t="s">
        <v>232</v>
      </c>
      <c r="L23" s="25"/>
    </row>
    <row r="24" spans="1:12" ht="15.75">
      <c r="A24" s="2" t="s">
        <v>30</v>
      </c>
      <c r="B24" s="2">
        <v>8</v>
      </c>
      <c r="C24" s="4" t="s">
        <v>188</v>
      </c>
      <c r="D24" s="2" t="s">
        <v>189</v>
      </c>
      <c r="E24" s="2" t="s">
        <v>197</v>
      </c>
      <c r="F24" s="2" t="s">
        <v>487</v>
      </c>
      <c r="H24" s="83" t="s">
        <v>283</v>
      </c>
      <c r="I24" s="85" t="s">
        <v>23</v>
      </c>
      <c r="J24" s="83" t="s">
        <v>271</v>
      </c>
      <c r="K24" s="83" t="s">
        <v>284</v>
      </c>
      <c r="L24" s="25"/>
    </row>
    <row r="25" spans="1:12" ht="15.75">
      <c r="A25" s="2" t="s">
        <v>169</v>
      </c>
      <c r="B25" s="2">
        <v>3</v>
      </c>
      <c r="C25" s="4" t="s">
        <v>190</v>
      </c>
      <c r="D25" s="2" t="s">
        <v>134</v>
      </c>
      <c r="E25" s="2" t="s">
        <v>191</v>
      </c>
      <c r="F25" s="2" t="s">
        <v>488</v>
      </c>
      <c r="H25" s="83" t="s">
        <v>196</v>
      </c>
      <c r="I25" s="84" t="s">
        <v>540</v>
      </c>
      <c r="J25" s="83" t="s">
        <v>197</v>
      </c>
      <c r="K25" s="83" t="s">
        <v>195</v>
      </c>
      <c r="L25" s="25"/>
    </row>
    <row r="26" spans="1:12" ht="15.75">
      <c r="A26" s="6" t="s">
        <v>28</v>
      </c>
      <c r="B26" s="2">
        <v>2</v>
      </c>
      <c r="C26" s="4" t="s">
        <v>269</v>
      </c>
      <c r="D26" s="6" t="s">
        <v>134</v>
      </c>
      <c r="E26" s="2" t="s">
        <v>314</v>
      </c>
      <c r="F26" s="2" t="s">
        <v>491</v>
      </c>
      <c r="H26" s="85"/>
      <c r="I26" s="85" t="s">
        <v>23</v>
      </c>
      <c r="J26" s="83" t="s">
        <v>246</v>
      </c>
      <c r="K26" s="83" t="s">
        <v>245</v>
      </c>
      <c r="L26" s="25"/>
    </row>
    <row r="27" spans="1:12" ht="15.75">
      <c r="A27" s="6" t="s">
        <v>171</v>
      </c>
      <c r="B27" s="2">
        <v>3</v>
      </c>
      <c r="C27" s="4" t="s">
        <v>172</v>
      </c>
      <c r="D27" s="6" t="s">
        <v>134</v>
      </c>
      <c r="E27" s="2" t="s">
        <v>314</v>
      </c>
      <c r="F27" s="2" t="s">
        <v>491</v>
      </c>
      <c r="H27" s="83" t="s">
        <v>171</v>
      </c>
      <c r="I27" s="84" t="s">
        <v>541</v>
      </c>
      <c r="J27" s="83" t="s">
        <v>233</v>
      </c>
      <c r="K27" s="83" t="s">
        <v>243</v>
      </c>
      <c r="L27" s="25"/>
    </row>
    <row r="28" spans="1:12">
      <c r="H28" s="83" t="s">
        <v>262</v>
      </c>
      <c r="I28" s="84" t="s">
        <v>542</v>
      </c>
      <c r="J28" s="83" t="s">
        <v>263</v>
      </c>
      <c r="K28" s="83" t="s">
        <v>261</v>
      </c>
      <c r="L28" s="25"/>
    </row>
    <row r="29" spans="1:12">
      <c r="H29" s="83" t="s">
        <v>285</v>
      </c>
      <c r="I29" s="84" t="s">
        <v>543</v>
      </c>
      <c r="J29" s="83" t="s">
        <v>271</v>
      </c>
      <c r="K29" s="83" t="s">
        <v>286</v>
      </c>
      <c r="L29" s="25"/>
    </row>
    <row r="30" spans="1:12">
      <c r="H30" s="83" t="s">
        <v>143</v>
      </c>
      <c r="I30" s="84" t="s">
        <v>544</v>
      </c>
      <c r="J30" s="85"/>
      <c r="K30" s="83" t="s">
        <v>254</v>
      </c>
      <c r="L30" s="25"/>
    </row>
    <row r="31" spans="1:12" ht="15.75">
      <c r="A31" s="8"/>
      <c r="B31" s="8"/>
      <c r="C31" s="8"/>
      <c r="D31" s="8"/>
      <c r="E31" s="8"/>
      <c r="F31" s="8"/>
      <c r="H31" s="85"/>
      <c r="I31" s="84" t="s">
        <v>545</v>
      </c>
      <c r="J31" s="83" t="s">
        <v>259</v>
      </c>
      <c r="K31" s="83" t="s">
        <v>258</v>
      </c>
      <c r="L31" s="25"/>
    </row>
    <row r="32" spans="1:12" ht="15.75">
      <c r="A32" s="8"/>
      <c r="B32" s="8"/>
      <c r="C32" s="8"/>
      <c r="D32" s="8"/>
      <c r="E32" s="8"/>
      <c r="F32" s="8"/>
      <c r="H32" s="85"/>
      <c r="I32" s="84" t="s">
        <v>546</v>
      </c>
      <c r="J32" s="85"/>
      <c r="K32" s="83" t="s">
        <v>260</v>
      </c>
      <c r="L32" s="25"/>
    </row>
    <row r="33" spans="1:13" ht="15.75">
      <c r="A33" s="8"/>
      <c r="B33" s="8"/>
      <c r="C33" s="8"/>
      <c r="D33" s="8"/>
      <c r="E33" s="8"/>
      <c r="F33" s="8"/>
      <c r="H33" s="85"/>
      <c r="I33" s="85" t="s">
        <v>23</v>
      </c>
      <c r="J33" s="83" t="s">
        <v>271</v>
      </c>
      <c r="K33" s="83" t="s">
        <v>288</v>
      </c>
      <c r="L33" s="25"/>
      <c r="M33" s="26"/>
    </row>
    <row r="34" spans="1:13" ht="15.75">
      <c r="A34" s="8"/>
      <c r="B34" s="8"/>
      <c r="C34" s="8"/>
      <c r="D34" s="8"/>
      <c r="E34" s="8"/>
      <c r="F34" s="8"/>
      <c r="H34" s="85"/>
      <c r="I34" s="85" t="s">
        <v>23</v>
      </c>
      <c r="J34" s="83" t="s">
        <v>271</v>
      </c>
      <c r="K34" s="83" t="s">
        <v>290</v>
      </c>
      <c r="L34" s="25"/>
      <c r="M34" s="26"/>
    </row>
    <row r="35" spans="1:13" ht="15.75">
      <c r="A35" s="8"/>
      <c r="B35" s="8"/>
      <c r="C35" s="8"/>
      <c r="D35" s="8"/>
      <c r="E35" s="8"/>
      <c r="F35" s="8"/>
      <c r="H35" s="85"/>
      <c r="I35" s="85" t="s">
        <v>23</v>
      </c>
      <c r="J35" s="83" t="s">
        <v>271</v>
      </c>
      <c r="K35" s="83" t="s">
        <v>213</v>
      </c>
      <c r="L35" s="25"/>
      <c r="M35" s="26"/>
    </row>
    <row r="36" spans="1:13">
      <c r="H36" s="83" t="s">
        <v>13</v>
      </c>
      <c r="I36" s="84" t="s">
        <v>547</v>
      </c>
      <c r="J36" s="83" t="s">
        <v>197</v>
      </c>
      <c r="K36" s="83" t="s">
        <v>207</v>
      </c>
      <c r="L36" s="25"/>
      <c r="M36" s="26"/>
    </row>
    <row r="37" spans="1:13">
      <c r="H37" s="85"/>
      <c r="I37" s="84" t="s">
        <v>120</v>
      </c>
      <c r="J37" s="83" t="s">
        <v>197</v>
      </c>
      <c r="K37" s="83" t="s">
        <v>208</v>
      </c>
      <c r="L37" s="25"/>
      <c r="M37" s="26"/>
    </row>
    <row r="38" spans="1:13">
      <c r="H38" s="85"/>
      <c r="I38" s="84" t="s">
        <v>548</v>
      </c>
      <c r="J38" s="83" t="s">
        <v>197</v>
      </c>
      <c r="K38" s="83" t="s">
        <v>211</v>
      </c>
      <c r="L38" s="25"/>
      <c r="M38" s="26"/>
    </row>
    <row r="39" spans="1:13">
      <c r="H39" s="85"/>
      <c r="I39" s="84" t="s">
        <v>549</v>
      </c>
      <c r="J39" s="83" t="s">
        <v>197</v>
      </c>
      <c r="K39" s="83" t="s">
        <v>212</v>
      </c>
      <c r="L39" s="25"/>
      <c r="M39" s="26"/>
    </row>
    <row r="40" spans="1:13">
      <c r="H40" s="85"/>
      <c r="I40" s="84" t="s">
        <v>550</v>
      </c>
      <c r="J40" s="83" t="s">
        <v>197</v>
      </c>
      <c r="K40" s="83" t="s">
        <v>213</v>
      </c>
      <c r="L40" s="25"/>
      <c r="M40" s="26"/>
    </row>
    <row r="41" spans="1:13">
      <c r="H41" s="83" t="s">
        <v>158</v>
      </c>
      <c r="I41" s="84" t="s">
        <v>551</v>
      </c>
      <c r="J41" s="83" t="s">
        <v>271</v>
      </c>
      <c r="K41" s="83" t="s">
        <v>292</v>
      </c>
      <c r="L41" s="25"/>
      <c r="M41" s="26"/>
    </row>
    <row r="42" spans="1:13">
      <c r="H42" s="85"/>
      <c r="I42" s="84" t="s">
        <v>236</v>
      </c>
      <c r="J42" s="83" t="s">
        <v>233</v>
      </c>
      <c r="K42" s="83" t="s">
        <v>235</v>
      </c>
      <c r="L42" s="26"/>
      <c r="M42" s="26"/>
    </row>
    <row r="43" spans="1:13">
      <c r="H43" s="83" t="s">
        <v>249</v>
      </c>
      <c r="I43" s="84" t="s">
        <v>552</v>
      </c>
      <c r="J43" s="83" t="s">
        <v>246</v>
      </c>
      <c r="K43" s="83" t="s">
        <v>248</v>
      </c>
      <c r="L43" s="26"/>
      <c r="M43" s="26"/>
    </row>
    <row r="44" spans="1:13">
      <c r="H44" s="83" t="s">
        <v>123</v>
      </c>
      <c r="I44" s="84" t="s">
        <v>228</v>
      </c>
      <c r="J44" s="83" t="s">
        <v>219</v>
      </c>
      <c r="K44" s="83" t="s">
        <v>227</v>
      </c>
      <c r="L44" s="28"/>
      <c r="M44" s="26"/>
    </row>
    <row r="45" spans="1:13">
      <c r="H45" s="85"/>
      <c r="I45" s="84" t="s">
        <v>553</v>
      </c>
      <c r="J45" s="83" t="s">
        <v>233</v>
      </c>
      <c r="K45" s="83" t="s">
        <v>240</v>
      </c>
      <c r="L45" s="27"/>
      <c r="M45" s="26"/>
    </row>
    <row r="46" spans="1:13">
      <c r="H46" s="85"/>
      <c r="I46" s="84" t="s">
        <v>206</v>
      </c>
      <c r="J46" s="83" t="s">
        <v>197</v>
      </c>
      <c r="K46" s="83" t="s">
        <v>205</v>
      </c>
      <c r="L46" s="27"/>
      <c r="M46" s="26"/>
    </row>
    <row r="47" spans="1:13">
      <c r="H47" s="83" t="s">
        <v>199</v>
      </c>
      <c r="I47" s="84" t="s">
        <v>186</v>
      </c>
      <c r="J47" s="83" t="s">
        <v>219</v>
      </c>
      <c r="K47" s="83" t="s">
        <v>230</v>
      </c>
      <c r="L47" s="25"/>
      <c r="M47" s="26"/>
    </row>
    <row r="48" spans="1:13">
      <c r="H48" s="85"/>
      <c r="I48" s="84" t="s">
        <v>200</v>
      </c>
      <c r="J48" s="83" t="s">
        <v>197</v>
      </c>
      <c r="K48" s="83" t="s">
        <v>198</v>
      </c>
      <c r="L48" s="25"/>
      <c r="M48" s="26"/>
    </row>
    <row r="49" spans="8:13">
      <c r="H49" s="83" t="s">
        <v>238</v>
      </c>
      <c r="I49" s="84" t="s">
        <v>265</v>
      </c>
      <c r="J49" s="83" t="s">
        <v>263</v>
      </c>
      <c r="K49" s="83" t="s">
        <v>264</v>
      </c>
      <c r="L49" s="27"/>
      <c r="M49" s="26"/>
    </row>
    <row r="50" spans="8:13">
      <c r="H50" s="85"/>
      <c r="I50" s="84" t="s">
        <v>554</v>
      </c>
      <c r="J50" s="83" t="s">
        <v>233</v>
      </c>
      <c r="K50" s="83" t="s">
        <v>237</v>
      </c>
      <c r="L50" s="25"/>
      <c r="M50" s="26"/>
    </row>
    <row r="51" spans="8:13">
      <c r="H51" s="83" t="s">
        <v>287</v>
      </c>
      <c r="I51" s="84" t="s">
        <v>256</v>
      </c>
      <c r="J51" s="83" t="s">
        <v>257</v>
      </c>
      <c r="K51" s="83" t="s">
        <v>255</v>
      </c>
      <c r="L51" s="25"/>
      <c r="M51" s="26"/>
    </row>
    <row r="52" spans="8:13">
      <c r="H52" s="83" t="s">
        <v>289</v>
      </c>
      <c r="I52" s="85" t="s">
        <v>23</v>
      </c>
      <c r="J52" s="83" t="s">
        <v>271</v>
      </c>
      <c r="K52" s="83" t="s">
        <v>293</v>
      </c>
      <c r="L52" s="25"/>
      <c r="M52" s="26"/>
    </row>
    <row r="53" spans="8:13">
      <c r="H53" s="83" t="s">
        <v>291</v>
      </c>
      <c r="I53" s="85" t="s">
        <v>23</v>
      </c>
      <c r="J53" s="83" t="s">
        <v>271</v>
      </c>
      <c r="K53" s="83" t="s">
        <v>294</v>
      </c>
      <c r="L53" s="26"/>
      <c r="M53" s="26"/>
    </row>
    <row r="54" spans="8:13">
      <c r="H54" s="83" t="s">
        <v>295</v>
      </c>
      <c r="I54" s="85" t="s">
        <v>23</v>
      </c>
      <c r="J54" s="83" t="s">
        <v>271</v>
      </c>
      <c r="K54" s="83" t="s">
        <v>296</v>
      </c>
    </row>
    <row r="55" spans="8:13">
      <c r="H55" s="83" t="s">
        <v>297</v>
      </c>
      <c r="I55" s="85" t="s">
        <v>23</v>
      </c>
      <c r="J55" s="83" t="s">
        <v>271</v>
      </c>
      <c r="K55" s="83" t="s">
        <v>298</v>
      </c>
    </row>
    <row r="56" spans="8:13">
      <c r="H56" s="83" t="s">
        <v>299</v>
      </c>
      <c r="I56" s="85" t="s">
        <v>23</v>
      </c>
      <c r="J56" s="83" t="s">
        <v>219</v>
      </c>
      <c r="K56" s="83" t="s">
        <v>229</v>
      </c>
    </row>
    <row r="57" spans="8:13">
      <c r="H57" s="83" t="s">
        <v>300</v>
      </c>
      <c r="I57" s="85" t="s">
        <v>23</v>
      </c>
      <c r="J57" s="83" t="s">
        <v>233</v>
      </c>
      <c r="K57" s="83" t="s">
        <v>239</v>
      </c>
    </row>
    <row r="58" spans="8:13">
      <c r="H58" s="83" t="s">
        <v>301</v>
      </c>
      <c r="I58" s="85" t="s">
        <v>23</v>
      </c>
      <c r="J58" s="83" t="s">
        <v>233</v>
      </c>
      <c r="K58" s="83" t="s">
        <v>244</v>
      </c>
    </row>
    <row r="59" spans="8:13" ht="15.75" thickBot="1">
      <c r="H59" s="86" t="s">
        <v>302</v>
      </c>
      <c r="I59" s="87" t="s">
        <v>23</v>
      </c>
      <c r="J59" s="86" t="s">
        <v>246</v>
      </c>
      <c r="K59" s="86" t="s">
        <v>247</v>
      </c>
    </row>
    <row r="60" spans="8:13">
      <c r="H60" s="29"/>
      <c r="I60" s="24"/>
      <c r="J60" s="24"/>
      <c r="K60" s="24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01"/>
  <sheetViews>
    <sheetView topLeftCell="A121" workbookViewId="0">
      <selection activeCell="L1" sqref="H1:L1"/>
    </sheetView>
  </sheetViews>
  <sheetFormatPr defaultRowHeight="15"/>
  <cols>
    <col min="1" max="1" width="18.7109375" bestFit="1" customWidth="1"/>
    <col min="2" max="2" width="30.28515625" bestFit="1" customWidth="1"/>
    <col min="3" max="3" width="35.85546875" bestFit="1" customWidth="1"/>
    <col min="4" max="4" width="26.85546875" bestFit="1" customWidth="1"/>
    <col min="7" max="7" width="4.140625" style="30" customWidth="1"/>
    <col min="8" max="8" width="20.7109375" bestFit="1" customWidth="1"/>
    <col min="9" max="9" width="24.85546875" bestFit="1" customWidth="1"/>
    <col min="10" max="10" width="13.5703125" bestFit="1" customWidth="1"/>
    <col min="11" max="11" width="16.140625" customWidth="1"/>
    <col min="12" max="12" width="5.42578125" bestFit="1" customWidth="1"/>
    <col min="15" max="15" width="8.7109375" bestFit="1" customWidth="1"/>
    <col min="16" max="16" width="24.42578125" bestFit="1" customWidth="1"/>
    <col min="17" max="17" width="12" bestFit="1" customWidth="1"/>
    <col min="18" max="18" width="9.85546875" bestFit="1" customWidth="1"/>
    <col min="19" max="19" width="7.28515625" bestFit="1" customWidth="1"/>
    <col min="20" max="20" width="5.140625" bestFit="1" customWidth="1"/>
    <col min="21" max="21" width="7" bestFit="1" customWidth="1"/>
  </cols>
  <sheetData>
    <row r="1" spans="1:21" ht="16.5" thickBot="1">
      <c r="A1" s="1" t="s">
        <v>0</v>
      </c>
      <c r="B1" s="1" t="s">
        <v>7</v>
      </c>
      <c r="C1" s="1" t="s">
        <v>1</v>
      </c>
      <c r="D1" s="1" t="s">
        <v>2</v>
      </c>
      <c r="E1" s="1" t="s">
        <v>3</v>
      </c>
      <c r="F1" s="1" t="s">
        <v>4</v>
      </c>
      <c r="G1" s="37"/>
      <c r="H1" s="92" t="s">
        <v>0</v>
      </c>
      <c r="I1" s="92" t="s">
        <v>1</v>
      </c>
      <c r="J1" s="92" t="s">
        <v>194</v>
      </c>
      <c r="K1" s="92" t="s">
        <v>270</v>
      </c>
      <c r="L1" s="107" t="s">
        <v>4</v>
      </c>
      <c r="O1" s="92" t="s">
        <v>0</v>
      </c>
      <c r="P1" s="92" t="s">
        <v>1</v>
      </c>
      <c r="Q1" s="92" t="s">
        <v>511</v>
      </c>
      <c r="R1" s="92" t="s">
        <v>7</v>
      </c>
      <c r="S1" s="92" t="s">
        <v>2</v>
      </c>
      <c r="T1" s="92" t="s">
        <v>3</v>
      </c>
      <c r="U1" s="92" t="s">
        <v>4</v>
      </c>
    </row>
    <row r="2" spans="1:21" ht="15.75">
      <c r="A2" s="9" t="s">
        <v>124</v>
      </c>
      <c r="B2" s="9">
        <v>3</v>
      </c>
      <c r="C2" s="1"/>
      <c r="D2" s="2" t="s">
        <v>90</v>
      </c>
      <c r="E2" s="1"/>
      <c r="F2" s="1"/>
      <c r="G2" s="37"/>
      <c r="H2" s="83" t="s">
        <v>6</v>
      </c>
      <c r="I2" s="85"/>
      <c r="J2" s="83" t="s">
        <v>317</v>
      </c>
      <c r="K2" s="83" t="s">
        <v>316</v>
      </c>
      <c r="L2" s="85" t="s">
        <v>583</v>
      </c>
      <c r="O2" s="83" t="s">
        <v>158</v>
      </c>
      <c r="P2" s="84" t="s">
        <v>327</v>
      </c>
      <c r="Q2" s="89" t="s">
        <v>570</v>
      </c>
      <c r="R2" s="83" t="s">
        <v>443</v>
      </c>
      <c r="S2" s="83" t="s">
        <v>26</v>
      </c>
      <c r="T2" s="83" t="s">
        <v>257</v>
      </c>
      <c r="U2" s="83" t="s">
        <v>494</v>
      </c>
    </row>
    <row r="3" spans="1:21" ht="15.75">
      <c r="A3" s="9" t="s">
        <v>9</v>
      </c>
      <c r="B3" s="9">
        <v>1</v>
      </c>
      <c r="C3" s="11"/>
      <c r="D3" s="2" t="s">
        <v>90</v>
      </c>
      <c r="E3" s="2"/>
      <c r="F3" s="1"/>
      <c r="G3" s="38"/>
      <c r="H3" s="83" t="s">
        <v>6</v>
      </c>
      <c r="I3" s="85"/>
      <c r="J3" s="83" t="s">
        <v>317</v>
      </c>
      <c r="K3" s="83" t="s">
        <v>318</v>
      </c>
      <c r="L3" s="85" t="s">
        <v>583</v>
      </c>
      <c r="O3" s="83" t="s">
        <v>328</v>
      </c>
      <c r="P3" s="84" t="s">
        <v>569</v>
      </c>
      <c r="Q3" s="89" t="s">
        <v>571</v>
      </c>
      <c r="R3" s="83" t="s">
        <v>444</v>
      </c>
      <c r="S3" s="83" t="s">
        <v>26</v>
      </c>
      <c r="T3" s="83" t="s">
        <v>257</v>
      </c>
      <c r="U3" s="83" t="s">
        <v>494</v>
      </c>
    </row>
    <row r="4" spans="1:21" ht="16.5" thickBot="1">
      <c r="A4" s="9" t="s">
        <v>128</v>
      </c>
      <c r="B4" s="9">
        <v>1</v>
      </c>
      <c r="C4" s="11"/>
      <c r="D4" s="2" t="s">
        <v>90</v>
      </c>
      <c r="E4" s="2"/>
      <c r="F4" s="1"/>
      <c r="G4" s="38"/>
      <c r="H4" s="83" t="s">
        <v>6</v>
      </c>
      <c r="I4" s="85"/>
      <c r="J4" s="83" t="s">
        <v>317</v>
      </c>
      <c r="K4" s="83" t="s">
        <v>319</v>
      </c>
      <c r="L4" s="85" t="s">
        <v>583</v>
      </c>
      <c r="O4" s="86" t="s">
        <v>114</v>
      </c>
      <c r="P4" s="97" t="s">
        <v>353</v>
      </c>
      <c r="Q4" s="102" t="s">
        <v>516</v>
      </c>
      <c r="R4" s="86" t="s">
        <v>445</v>
      </c>
      <c r="S4" s="86" t="s">
        <v>26</v>
      </c>
      <c r="T4" s="86" t="s">
        <v>257</v>
      </c>
      <c r="U4" s="86" t="s">
        <v>495</v>
      </c>
    </row>
    <row r="5" spans="1:21" ht="15.75">
      <c r="A5" s="9" t="s">
        <v>10</v>
      </c>
      <c r="B5" s="9">
        <v>42</v>
      </c>
      <c r="C5" s="11"/>
      <c r="D5" s="2" t="s">
        <v>90</v>
      </c>
      <c r="E5" s="2"/>
      <c r="F5" s="1"/>
      <c r="G5" s="37"/>
      <c r="H5" s="83" t="s">
        <v>6</v>
      </c>
      <c r="I5" s="85"/>
      <c r="J5" s="83" t="s">
        <v>317</v>
      </c>
      <c r="K5" s="83" t="s">
        <v>320</v>
      </c>
      <c r="L5" s="85" t="s">
        <v>583</v>
      </c>
    </row>
    <row r="6" spans="1:21" ht="15.75">
      <c r="A6" s="9" t="s">
        <v>10</v>
      </c>
      <c r="B6" s="9">
        <v>39</v>
      </c>
      <c r="C6" s="11"/>
      <c r="D6" s="2" t="s">
        <v>90</v>
      </c>
      <c r="E6" s="2"/>
      <c r="F6" s="2"/>
      <c r="G6" s="37"/>
      <c r="H6" s="83" t="s">
        <v>6</v>
      </c>
      <c r="I6" s="85"/>
      <c r="J6" s="83" t="s">
        <v>317</v>
      </c>
      <c r="K6" s="83" t="s">
        <v>321</v>
      </c>
      <c r="L6" s="85" t="s">
        <v>583</v>
      </c>
    </row>
    <row r="7" spans="1:21" ht="15.75">
      <c r="A7" s="9" t="s">
        <v>147</v>
      </c>
      <c r="B7" s="9">
        <v>3</v>
      </c>
      <c r="C7" s="11"/>
      <c r="D7" s="2" t="s">
        <v>90</v>
      </c>
      <c r="E7" s="2"/>
      <c r="F7" s="2"/>
      <c r="G7" s="37"/>
      <c r="H7" s="83" t="s">
        <v>6</v>
      </c>
      <c r="I7" s="85"/>
      <c r="J7" s="83" t="s">
        <v>317</v>
      </c>
      <c r="K7" s="83" t="s">
        <v>322</v>
      </c>
      <c r="L7" s="85" t="s">
        <v>583</v>
      </c>
    </row>
    <row r="8" spans="1:21" ht="15.75">
      <c r="A8" s="9" t="s">
        <v>6</v>
      </c>
      <c r="B8" s="9">
        <v>733</v>
      </c>
      <c r="C8" s="2"/>
      <c r="D8" s="6" t="s">
        <v>380</v>
      </c>
      <c r="E8" s="2"/>
      <c r="F8" s="2"/>
      <c r="G8" s="38"/>
      <c r="H8" s="83" t="s">
        <v>6</v>
      </c>
      <c r="I8" s="85"/>
      <c r="J8" s="83" t="s">
        <v>317</v>
      </c>
      <c r="K8" s="83" t="s">
        <v>323</v>
      </c>
      <c r="L8" s="85" t="s">
        <v>583</v>
      </c>
    </row>
    <row r="9" spans="1:21" ht="15.75">
      <c r="A9" s="9" t="s">
        <v>11</v>
      </c>
      <c r="B9" s="9">
        <v>197</v>
      </c>
      <c r="C9" s="2"/>
      <c r="D9" s="6" t="s">
        <v>380</v>
      </c>
      <c r="E9" s="2"/>
      <c r="F9" s="2"/>
      <c r="G9" s="38"/>
      <c r="H9" s="83" t="s">
        <v>6</v>
      </c>
      <c r="I9" s="85"/>
      <c r="J9" s="83" t="s">
        <v>317</v>
      </c>
      <c r="K9" s="83" t="s">
        <v>324</v>
      </c>
      <c r="L9" s="85" t="s">
        <v>583</v>
      </c>
    </row>
    <row r="10" spans="1:21" ht="15.75">
      <c r="A10" s="9" t="s">
        <v>122</v>
      </c>
      <c r="B10" s="9">
        <v>9</v>
      </c>
      <c r="C10" s="11"/>
      <c r="D10" s="2" t="s">
        <v>90</v>
      </c>
      <c r="E10" s="2"/>
      <c r="F10" s="2"/>
      <c r="G10" s="37"/>
      <c r="H10" s="83" t="s">
        <v>6</v>
      </c>
      <c r="I10" s="85"/>
      <c r="J10" s="83" t="s">
        <v>317</v>
      </c>
      <c r="K10" s="83" t="s">
        <v>325</v>
      </c>
      <c r="L10" s="85" t="s">
        <v>583</v>
      </c>
    </row>
    <row r="11" spans="1:21" ht="15.75">
      <c r="A11" s="9" t="s">
        <v>95</v>
      </c>
      <c r="B11" s="9">
        <v>13</v>
      </c>
      <c r="C11" s="11"/>
      <c r="D11" s="2" t="s">
        <v>90</v>
      </c>
      <c r="E11" s="2"/>
      <c r="F11" s="2"/>
      <c r="G11" s="37"/>
      <c r="H11" s="83" t="s">
        <v>6</v>
      </c>
      <c r="I11" s="85"/>
      <c r="J11" s="83" t="s">
        <v>317</v>
      </c>
      <c r="K11" s="83" t="s">
        <v>326</v>
      </c>
      <c r="L11" s="85" t="s">
        <v>583</v>
      </c>
    </row>
    <row r="12" spans="1:21" ht="15.75">
      <c r="A12" s="2" t="s">
        <v>166</v>
      </c>
      <c r="B12" s="9">
        <v>8</v>
      </c>
      <c r="C12" s="11"/>
      <c r="D12" s="2" t="s">
        <v>90</v>
      </c>
      <c r="E12" s="2"/>
      <c r="F12" s="2"/>
      <c r="G12" s="38"/>
      <c r="H12" s="83" t="s">
        <v>311</v>
      </c>
      <c r="I12" s="85"/>
      <c r="J12" s="83" t="s">
        <v>257</v>
      </c>
      <c r="K12" s="83" t="s">
        <v>331</v>
      </c>
      <c r="L12" s="104">
        <v>40661</v>
      </c>
    </row>
    <row r="13" spans="1:21" ht="15.75">
      <c r="A13" s="9" t="s">
        <v>12</v>
      </c>
      <c r="B13" s="9">
        <v>3</v>
      </c>
      <c r="C13" s="2"/>
      <c r="D13" s="6" t="s">
        <v>380</v>
      </c>
      <c r="E13" s="2"/>
      <c r="F13" s="2"/>
      <c r="G13" s="38"/>
      <c r="H13" s="83" t="s">
        <v>24</v>
      </c>
      <c r="I13" s="84" t="s">
        <v>572</v>
      </c>
      <c r="J13" s="83" t="s">
        <v>257</v>
      </c>
      <c r="K13" s="83" t="s">
        <v>332</v>
      </c>
      <c r="L13" s="104">
        <v>40661</v>
      </c>
    </row>
    <row r="14" spans="1:21" ht="15.75">
      <c r="A14" s="9" t="s">
        <v>104</v>
      </c>
      <c r="B14" s="9">
        <v>28</v>
      </c>
      <c r="C14" s="11"/>
      <c r="D14" s="2" t="s">
        <v>90</v>
      </c>
      <c r="E14" s="2"/>
      <c r="F14" s="2"/>
      <c r="G14" s="38"/>
      <c r="H14" s="83" t="s">
        <v>334</v>
      </c>
      <c r="I14" s="84" t="s">
        <v>335</v>
      </c>
      <c r="J14" s="83" t="s">
        <v>257</v>
      </c>
      <c r="K14" s="83" t="s">
        <v>333</v>
      </c>
      <c r="L14" s="104">
        <v>40661</v>
      </c>
    </row>
    <row r="15" spans="1:21" ht="15.75">
      <c r="A15" s="9" t="s">
        <v>143</v>
      </c>
      <c r="B15" s="9">
        <v>11834</v>
      </c>
      <c r="C15" s="11"/>
      <c r="D15" s="2" t="s">
        <v>90</v>
      </c>
      <c r="E15" s="2"/>
      <c r="F15" s="2"/>
      <c r="G15" s="37"/>
      <c r="H15" s="83" t="s">
        <v>158</v>
      </c>
      <c r="I15" s="84" t="s">
        <v>337</v>
      </c>
      <c r="J15" s="83" t="s">
        <v>257</v>
      </c>
      <c r="K15" s="83" t="s">
        <v>336</v>
      </c>
      <c r="L15" s="104">
        <v>40661</v>
      </c>
    </row>
    <row r="16" spans="1:21" ht="15.75">
      <c r="A16" s="9" t="s">
        <v>13</v>
      </c>
      <c r="B16" s="9">
        <v>143</v>
      </c>
      <c r="C16" s="11"/>
      <c r="D16" s="2" t="s">
        <v>90</v>
      </c>
      <c r="E16" s="2"/>
      <c r="F16" s="2"/>
      <c r="G16" s="37"/>
      <c r="H16" s="83" t="s">
        <v>328</v>
      </c>
      <c r="I16" s="84" t="s">
        <v>573</v>
      </c>
      <c r="J16" s="83" t="s">
        <v>257</v>
      </c>
      <c r="K16" s="83" t="s">
        <v>338</v>
      </c>
      <c r="L16" s="104">
        <v>40661</v>
      </c>
    </row>
    <row r="17" spans="1:18" ht="15.75">
      <c r="A17" s="9" t="s">
        <v>8</v>
      </c>
      <c r="B17" s="9">
        <v>97</v>
      </c>
      <c r="C17" s="2"/>
      <c r="D17" s="6" t="s">
        <v>380</v>
      </c>
      <c r="E17" s="2"/>
      <c r="F17" s="2"/>
      <c r="G17" s="38"/>
      <c r="H17" s="83" t="s">
        <v>249</v>
      </c>
      <c r="I17" s="84" t="s">
        <v>552</v>
      </c>
      <c r="J17" s="83" t="s">
        <v>257</v>
      </c>
      <c r="K17" s="83" t="s">
        <v>339</v>
      </c>
      <c r="L17" s="104">
        <v>40661</v>
      </c>
    </row>
    <row r="18" spans="1:18" ht="15.75">
      <c r="A18" s="9" t="s">
        <v>312</v>
      </c>
      <c r="B18" s="9">
        <v>2</v>
      </c>
      <c r="C18" s="11"/>
      <c r="D18" s="2" t="s">
        <v>90</v>
      </c>
      <c r="E18" s="2"/>
      <c r="F18" s="2"/>
      <c r="G18" s="37"/>
      <c r="H18" s="83" t="s">
        <v>196</v>
      </c>
      <c r="I18" s="84" t="s">
        <v>341</v>
      </c>
      <c r="J18" s="83" t="s">
        <v>257</v>
      </c>
      <c r="K18" s="83" t="s">
        <v>340</v>
      </c>
      <c r="L18" s="104">
        <v>40661</v>
      </c>
    </row>
    <row r="19" spans="1:18" ht="15.75">
      <c r="A19" s="9" t="s">
        <v>306</v>
      </c>
      <c r="B19" s="9">
        <v>6</v>
      </c>
      <c r="C19" s="11"/>
      <c r="D19" s="2" t="s">
        <v>90</v>
      </c>
      <c r="E19" s="2"/>
      <c r="F19" s="2"/>
      <c r="G19" s="38"/>
      <c r="H19" s="83" t="s">
        <v>199</v>
      </c>
      <c r="I19" s="84" t="s">
        <v>343</v>
      </c>
      <c r="J19" s="83" t="s">
        <v>257</v>
      </c>
      <c r="K19" s="83" t="s">
        <v>342</v>
      </c>
      <c r="L19" s="104">
        <v>40661</v>
      </c>
    </row>
    <row r="20" spans="1:18" ht="15.75">
      <c r="A20" s="9" t="s">
        <v>161</v>
      </c>
      <c r="B20" s="9">
        <v>6</v>
      </c>
      <c r="C20" s="11"/>
      <c r="D20" s="2" t="s">
        <v>90</v>
      </c>
      <c r="E20" s="2"/>
      <c r="F20" s="2"/>
      <c r="G20" s="37"/>
      <c r="H20" s="83" t="s">
        <v>283</v>
      </c>
      <c r="I20" s="85"/>
      <c r="J20" s="83" t="s">
        <v>257</v>
      </c>
      <c r="K20" s="83" t="s">
        <v>344</v>
      </c>
      <c r="L20" s="104">
        <v>40661</v>
      </c>
    </row>
    <row r="21" spans="1:18" ht="15.75">
      <c r="A21" s="9" t="s">
        <v>106</v>
      </c>
      <c r="B21" s="9">
        <v>14</v>
      </c>
      <c r="C21" s="11"/>
      <c r="D21" s="2" t="s">
        <v>90</v>
      </c>
      <c r="E21" s="2"/>
      <c r="F21" s="2"/>
      <c r="G21" s="38"/>
      <c r="H21" s="83" t="s">
        <v>311</v>
      </c>
      <c r="I21" s="85"/>
      <c r="J21" s="83" t="s">
        <v>257</v>
      </c>
      <c r="K21" s="83" t="s">
        <v>345</v>
      </c>
      <c r="L21" s="104">
        <v>40661</v>
      </c>
    </row>
    <row r="22" spans="1:18" ht="15.75">
      <c r="A22" s="9" t="s">
        <v>379</v>
      </c>
      <c r="B22" s="9">
        <v>15</v>
      </c>
      <c r="C22" s="2"/>
      <c r="D22" s="6" t="s">
        <v>90</v>
      </c>
      <c r="E22" s="2"/>
      <c r="F22" s="2"/>
      <c r="G22" s="38"/>
      <c r="H22" s="83" t="s">
        <v>347</v>
      </c>
      <c r="I22" s="84" t="s">
        <v>574</v>
      </c>
      <c r="J22" s="83" t="s">
        <v>257</v>
      </c>
      <c r="K22" s="83" t="s">
        <v>346</v>
      </c>
      <c r="L22" s="104">
        <v>40661</v>
      </c>
    </row>
    <row r="23" spans="1:18" ht="15.75">
      <c r="A23" s="9" t="s">
        <v>307</v>
      </c>
      <c r="B23" s="9">
        <v>5</v>
      </c>
      <c r="C23" s="11"/>
      <c r="D23" s="2" t="s">
        <v>90</v>
      </c>
      <c r="E23" s="2"/>
      <c r="F23" s="2"/>
      <c r="G23" s="38"/>
      <c r="H23" s="83" t="s">
        <v>196</v>
      </c>
      <c r="I23" s="84" t="s">
        <v>575</v>
      </c>
      <c r="J23" s="83" t="s">
        <v>257</v>
      </c>
      <c r="K23" s="83" t="s">
        <v>348</v>
      </c>
      <c r="L23" s="104">
        <v>40661</v>
      </c>
    </row>
    <row r="24" spans="1:18" ht="15.75">
      <c r="A24" s="9" t="s">
        <v>308</v>
      </c>
      <c r="B24" s="9">
        <v>1</v>
      </c>
      <c r="C24" s="11"/>
      <c r="D24" s="2" t="s">
        <v>90</v>
      </c>
      <c r="E24" s="2"/>
      <c r="F24" s="2"/>
      <c r="G24" s="37"/>
      <c r="H24" s="83" t="s">
        <v>350</v>
      </c>
      <c r="I24" s="85"/>
      <c r="J24" s="83" t="s">
        <v>257</v>
      </c>
      <c r="K24" s="83" t="s">
        <v>349</v>
      </c>
      <c r="L24" s="104">
        <v>40661</v>
      </c>
    </row>
    <row r="25" spans="1:18" ht="15.75">
      <c r="A25" s="9" t="s">
        <v>308</v>
      </c>
      <c r="B25" s="9">
        <v>1</v>
      </c>
      <c r="C25" s="11"/>
      <c r="D25" s="2" t="s">
        <v>90</v>
      </c>
      <c r="E25" s="2"/>
      <c r="F25" s="2"/>
      <c r="G25" s="37"/>
      <c r="H25" s="83" t="s">
        <v>347</v>
      </c>
      <c r="I25" s="84" t="s">
        <v>352</v>
      </c>
      <c r="J25" s="83" t="s">
        <v>257</v>
      </c>
      <c r="K25" s="83" t="s">
        <v>351</v>
      </c>
      <c r="L25" s="104">
        <v>40661</v>
      </c>
    </row>
    <row r="26" spans="1:18" ht="15.75">
      <c r="A26" s="36"/>
      <c r="B26" s="36">
        <f>SUM(B2:B25)</f>
        <v>13204</v>
      </c>
      <c r="C26" s="36"/>
      <c r="D26" s="36"/>
      <c r="E26" s="36"/>
      <c r="F26" s="36"/>
      <c r="G26" s="37"/>
      <c r="H26" s="83" t="s">
        <v>13</v>
      </c>
      <c r="I26" s="84" t="s">
        <v>576</v>
      </c>
      <c r="J26" s="83" t="s">
        <v>233</v>
      </c>
      <c r="K26" s="83" t="s">
        <v>355</v>
      </c>
      <c r="L26" s="104">
        <v>40667</v>
      </c>
    </row>
    <row r="27" spans="1:18" ht="15.75">
      <c r="A27" s="2" t="s">
        <v>158</v>
      </c>
      <c r="B27" s="2" t="s">
        <v>443</v>
      </c>
      <c r="C27" s="4" t="s">
        <v>327</v>
      </c>
      <c r="D27" s="2" t="s">
        <v>26</v>
      </c>
      <c r="E27" s="2" t="s">
        <v>257</v>
      </c>
      <c r="F27" s="2" t="s">
        <v>494</v>
      </c>
      <c r="G27" s="37"/>
      <c r="H27" s="83" t="s">
        <v>153</v>
      </c>
      <c r="I27" s="84" t="s">
        <v>357</v>
      </c>
      <c r="J27" s="83" t="s">
        <v>233</v>
      </c>
      <c r="K27" s="83" t="s">
        <v>356</v>
      </c>
      <c r="L27" s="104">
        <v>40667</v>
      </c>
      <c r="N27" s="26"/>
      <c r="O27" s="26"/>
      <c r="P27" s="26"/>
      <c r="Q27" s="26"/>
      <c r="R27" s="26"/>
    </row>
    <row r="28" spans="1:18" ht="15.75">
      <c r="A28" s="2" t="s">
        <v>328</v>
      </c>
      <c r="B28" s="2" t="s">
        <v>444</v>
      </c>
      <c r="C28" s="4" t="s">
        <v>329</v>
      </c>
      <c r="D28" s="2" t="s">
        <v>26</v>
      </c>
      <c r="E28" s="2" t="s">
        <v>257</v>
      </c>
      <c r="F28" s="2" t="s">
        <v>494</v>
      </c>
      <c r="G28" s="37"/>
      <c r="H28" s="83" t="s">
        <v>311</v>
      </c>
      <c r="I28" s="85"/>
      <c r="J28" s="83" t="s">
        <v>233</v>
      </c>
      <c r="K28" s="83" t="s">
        <v>358</v>
      </c>
      <c r="L28" s="104">
        <v>40667</v>
      </c>
      <c r="N28" s="26"/>
      <c r="O28" s="26"/>
      <c r="P28" s="26"/>
      <c r="Q28" s="26"/>
      <c r="R28" s="26"/>
    </row>
    <row r="29" spans="1:18" ht="15.75">
      <c r="A29" s="2" t="s">
        <v>114</v>
      </c>
      <c r="B29" s="2" t="s">
        <v>445</v>
      </c>
      <c r="C29" s="4" t="s">
        <v>353</v>
      </c>
      <c r="D29" s="2" t="s">
        <v>26</v>
      </c>
      <c r="E29" s="2" t="s">
        <v>257</v>
      </c>
      <c r="F29" s="2" t="s">
        <v>495</v>
      </c>
      <c r="G29" s="37"/>
      <c r="H29" s="83" t="s">
        <v>158</v>
      </c>
      <c r="I29" s="84" t="s">
        <v>360</v>
      </c>
      <c r="J29" s="83" t="s">
        <v>233</v>
      </c>
      <c r="K29" s="83" t="s">
        <v>359</v>
      </c>
      <c r="L29" s="104">
        <v>40667</v>
      </c>
      <c r="N29" s="103"/>
      <c r="O29" s="103"/>
      <c r="P29" s="103"/>
      <c r="Q29" s="103"/>
      <c r="R29" s="103"/>
    </row>
    <row r="30" spans="1:18" ht="15.75">
      <c r="A30" s="36"/>
      <c r="B30" s="36"/>
      <c r="C30" s="36"/>
      <c r="D30" s="36"/>
      <c r="E30" s="36"/>
      <c r="F30" s="36"/>
      <c r="G30" s="37"/>
      <c r="H30" s="83" t="s">
        <v>13</v>
      </c>
      <c r="I30" s="84" t="s">
        <v>577</v>
      </c>
      <c r="J30" s="83" t="s">
        <v>233</v>
      </c>
      <c r="K30" s="83" t="s">
        <v>361</v>
      </c>
      <c r="L30" s="104">
        <v>40667</v>
      </c>
      <c r="N30" s="26"/>
      <c r="O30" s="26"/>
      <c r="P30" s="26"/>
      <c r="Q30" s="26"/>
      <c r="R30" s="26"/>
    </row>
    <row r="31" spans="1:18" ht="15.75">
      <c r="A31" s="2" t="s">
        <v>169</v>
      </c>
      <c r="B31" s="2">
        <v>1</v>
      </c>
      <c r="C31" s="2" t="s">
        <v>170</v>
      </c>
      <c r="D31" s="2" t="s">
        <v>127</v>
      </c>
      <c r="E31" s="2" t="s">
        <v>313</v>
      </c>
      <c r="F31" s="2" t="s">
        <v>493</v>
      </c>
      <c r="G31" s="37"/>
      <c r="H31" s="83" t="s">
        <v>171</v>
      </c>
      <c r="I31" s="84" t="s">
        <v>578</v>
      </c>
      <c r="J31" s="83" t="s">
        <v>259</v>
      </c>
      <c r="K31" s="83" t="s">
        <v>362</v>
      </c>
      <c r="L31" s="104">
        <v>40668</v>
      </c>
      <c r="N31" s="103"/>
      <c r="O31" s="103"/>
      <c r="P31" s="103"/>
      <c r="Q31" s="103"/>
      <c r="R31" s="103"/>
    </row>
    <row r="32" spans="1:18" ht="15.75">
      <c r="A32" s="2" t="s">
        <v>169</v>
      </c>
      <c r="B32" s="2">
        <v>1</v>
      </c>
      <c r="C32" s="2" t="s">
        <v>170</v>
      </c>
      <c r="D32" s="2" t="s">
        <v>309</v>
      </c>
      <c r="E32" s="2" t="s">
        <v>313</v>
      </c>
      <c r="F32" s="2" t="s">
        <v>493</v>
      </c>
      <c r="G32" s="37"/>
      <c r="H32" s="83" t="s">
        <v>153</v>
      </c>
      <c r="I32" s="85"/>
      <c r="J32" s="83" t="s">
        <v>259</v>
      </c>
      <c r="K32" s="83" t="s">
        <v>363</v>
      </c>
      <c r="L32" s="104">
        <v>40668</v>
      </c>
      <c r="N32" s="26"/>
      <c r="O32" s="26"/>
      <c r="P32" s="26"/>
      <c r="Q32" s="26"/>
      <c r="R32" s="26"/>
    </row>
    <row r="33" spans="1:18" ht="15.75">
      <c r="A33" s="36"/>
      <c r="B33" s="36"/>
      <c r="C33" s="36"/>
      <c r="D33" s="36"/>
      <c r="E33" s="36"/>
      <c r="F33" s="36"/>
      <c r="G33" s="37"/>
      <c r="H33" s="83" t="s">
        <v>199</v>
      </c>
      <c r="I33" s="84" t="s">
        <v>200</v>
      </c>
      <c r="J33" s="83" t="s">
        <v>259</v>
      </c>
      <c r="K33" s="83" t="s">
        <v>364</v>
      </c>
      <c r="L33" s="104">
        <v>40668</v>
      </c>
      <c r="N33" s="26"/>
      <c r="O33" s="26"/>
      <c r="P33" s="26"/>
      <c r="Q33" s="26"/>
      <c r="R33" s="26"/>
    </row>
    <row r="34" spans="1:18" ht="15.75">
      <c r="A34" s="6" t="s">
        <v>28</v>
      </c>
      <c r="B34" s="2">
        <v>2</v>
      </c>
      <c r="C34" s="4" t="s">
        <v>269</v>
      </c>
      <c r="D34" s="6" t="s">
        <v>134</v>
      </c>
      <c r="E34" s="2" t="s">
        <v>314</v>
      </c>
      <c r="F34" s="2" t="s">
        <v>496</v>
      </c>
      <c r="G34" s="37"/>
      <c r="H34" s="83" t="s">
        <v>311</v>
      </c>
      <c r="I34" s="85"/>
      <c r="J34" s="83" t="s">
        <v>259</v>
      </c>
      <c r="K34" s="83" t="s">
        <v>365</v>
      </c>
      <c r="L34" s="104">
        <v>40668</v>
      </c>
      <c r="N34" s="26"/>
      <c r="O34" s="26"/>
      <c r="P34" s="26"/>
      <c r="Q34" s="26"/>
      <c r="R34" s="26"/>
    </row>
    <row r="35" spans="1:18" ht="15.75">
      <c r="A35" s="6" t="s">
        <v>171</v>
      </c>
      <c r="B35" s="2">
        <v>2</v>
      </c>
      <c r="C35" s="4" t="s">
        <v>172</v>
      </c>
      <c r="D35" s="6" t="s">
        <v>134</v>
      </c>
      <c r="E35" s="2" t="s">
        <v>314</v>
      </c>
      <c r="F35" s="2" t="s">
        <v>496</v>
      </c>
      <c r="G35" s="37"/>
      <c r="H35" s="83" t="s">
        <v>153</v>
      </c>
      <c r="I35" s="85"/>
      <c r="J35" s="83" t="s">
        <v>259</v>
      </c>
      <c r="K35" s="83" t="s">
        <v>366</v>
      </c>
      <c r="L35" s="104">
        <v>40668</v>
      </c>
    </row>
    <row r="36" spans="1:18" ht="15.75">
      <c r="A36" s="2" t="s">
        <v>30</v>
      </c>
      <c r="B36" s="2">
        <v>6</v>
      </c>
      <c r="C36" s="4" t="s">
        <v>188</v>
      </c>
      <c r="D36" s="2" t="s">
        <v>189</v>
      </c>
      <c r="E36" s="2" t="s">
        <v>233</v>
      </c>
      <c r="F36" s="2" t="s">
        <v>497</v>
      </c>
      <c r="G36" s="37"/>
      <c r="H36" s="83" t="s">
        <v>153</v>
      </c>
      <c r="I36" s="85"/>
      <c r="J36" s="83" t="s">
        <v>259</v>
      </c>
      <c r="K36" s="83" t="s">
        <v>367</v>
      </c>
      <c r="L36" s="104">
        <v>40668</v>
      </c>
    </row>
    <row r="37" spans="1:18">
      <c r="G37" s="37"/>
      <c r="H37" s="83" t="s">
        <v>311</v>
      </c>
      <c r="I37" s="85"/>
      <c r="J37" s="83" t="s">
        <v>259</v>
      </c>
      <c r="K37" s="83" t="s">
        <v>368</v>
      </c>
      <c r="L37" s="104">
        <v>40668</v>
      </c>
    </row>
    <row r="38" spans="1:18" ht="15.75">
      <c r="A38" s="7"/>
      <c r="B38" s="7"/>
      <c r="C38" s="7"/>
      <c r="D38" s="7"/>
      <c r="E38" s="7"/>
      <c r="F38" s="7"/>
      <c r="G38" s="37"/>
      <c r="H38" s="83" t="s">
        <v>311</v>
      </c>
      <c r="I38" s="85"/>
      <c r="J38" s="83" t="s">
        <v>259</v>
      </c>
      <c r="K38" s="83" t="s">
        <v>369</v>
      </c>
      <c r="L38" s="104">
        <v>40668</v>
      </c>
    </row>
    <row r="39" spans="1:18" ht="15.75">
      <c r="A39" s="7"/>
      <c r="B39" s="7"/>
      <c r="C39" s="7"/>
      <c r="D39" s="7"/>
      <c r="E39" s="7"/>
      <c r="F39" s="7"/>
      <c r="H39" s="83" t="s">
        <v>95</v>
      </c>
      <c r="I39" s="84" t="s">
        <v>102</v>
      </c>
      <c r="J39" s="83" t="s">
        <v>259</v>
      </c>
      <c r="K39" s="83" t="s">
        <v>370</v>
      </c>
      <c r="L39" s="104">
        <v>40668</v>
      </c>
    </row>
    <row r="40" spans="1:18" ht="15.75">
      <c r="A40" s="7"/>
      <c r="B40" s="7"/>
      <c r="C40" s="7"/>
      <c r="D40" s="7"/>
      <c r="E40" s="7"/>
      <c r="F40" s="7"/>
      <c r="H40" s="83" t="s">
        <v>153</v>
      </c>
      <c r="I40" s="84" t="s">
        <v>579</v>
      </c>
      <c r="J40" s="83" t="s">
        <v>372</v>
      </c>
      <c r="K40" s="83" t="s">
        <v>371</v>
      </c>
      <c r="L40" s="104">
        <v>40668</v>
      </c>
    </row>
    <row r="41" spans="1:18" ht="15.75">
      <c r="A41" s="7"/>
      <c r="B41" s="7"/>
      <c r="C41" s="7"/>
      <c r="D41" s="7"/>
      <c r="E41" s="7"/>
      <c r="F41" s="7"/>
      <c r="H41" s="83" t="s">
        <v>143</v>
      </c>
      <c r="I41" s="85"/>
      <c r="J41" s="83" t="s">
        <v>259</v>
      </c>
      <c r="K41" s="83" t="s">
        <v>373</v>
      </c>
      <c r="L41" s="104">
        <v>40668</v>
      </c>
    </row>
    <row r="42" spans="1:18" ht="15.75">
      <c r="A42" s="7"/>
      <c r="B42" s="7"/>
      <c r="C42" s="7"/>
      <c r="D42" s="7"/>
      <c r="E42" s="7"/>
      <c r="F42" s="7"/>
      <c r="H42" s="83" t="s">
        <v>147</v>
      </c>
      <c r="I42" s="84" t="s">
        <v>580</v>
      </c>
      <c r="J42" s="83" t="s">
        <v>259</v>
      </c>
      <c r="K42" s="83" t="s">
        <v>374</v>
      </c>
      <c r="L42" s="104">
        <v>40668</v>
      </c>
    </row>
    <row r="43" spans="1:18" ht="15.75">
      <c r="A43" s="7"/>
      <c r="B43" s="7"/>
      <c r="C43" s="7"/>
      <c r="D43" s="7"/>
      <c r="E43" s="7"/>
      <c r="F43" s="7"/>
      <c r="H43" s="83" t="s">
        <v>101</v>
      </c>
      <c r="I43" s="84" t="s">
        <v>581</v>
      </c>
      <c r="J43" s="83" t="s">
        <v>259</v>
      </c>
      <c r="K43" s="83" t="s">
        <v>375</v>
      </c>
      <c r="L43" s="104">
        <v>40668</v>
      </c>
    </row>
    <row r="44" spans="1:18" ht="15.75">
      <c r="A44" s="7"/>
      <c r="B44" s="7"/>
      <c r="C44" s="7"/>
      <c r="D44" s="7"/>
      <c r="E44" s="7"/>
      <c r="F44" s="7"/>
      <c r="H44" s="83" t="s">
        <v>147</v>
      </c>
      <c r="I44" s="84" t="s">
        <v>377</v>
      </c>
      <c r="J44" s="83" t="s">
        <v>259</v>
      </c>
      <c r="K44" s="83" t="s">
        <v>376</v>
      </c>
      <c r="L44" s="104">
        <v>40668</v>
      </c>
    </row>
    <row r="45" spans="1:18" ht="16.5" thickBot="1">
      <c r="A45" s="7"/>
      <c r="B45" s="7"/>
      <c r="C45" s="7"/>
      <c r="D45" s="7"/>
      <c r="E45" s="7"/>
      <c r="F45" s="7"/>
      <c r="H45" s="86" t="s">
        <v>95</v>
      </c>
      <c r="I45" s="97" t="s">
        <v>582</v>
      </c>
      <c r="J45" s="86" t="s">
        <v>259</v>
      </c>
      <c r="K45" s="86" t="s">
        <v>378</v>
      </c>
      <c r="L45" s="106">
        <v>40668</v>
      </c>
    </row>
    <row r="46" spans="1:18" ht="15.75">
      <c r="A46" s="7"/>
      <c r="B46" s="7"/>
      <c r="C46" s="7"/>
      <c r="D46" s="7"/>
      <c r="E46" s="7"/>
      <c r="F46" s="7"/>
    </row>
    <row r="57" spans="1:6" ht="15.75">
      <c r="A57" s="1002" t="s">
        <v>509</v>
      </c>
      <c r="B57" s="1002"/>
      <c r="C57" s="1002"/>
      <c r="D57" s="1002"/>
      <c r="E57" s="1002"/>
      <c r="F57" s="1002"/>
    </row>
    <row r="58" spans="1:6" ht="15.75">
      <c r="A58" s="1" t="s">
        <v>0</v>
      </c>
      <c r="B58" s="1" t="s">
        <v>7</v>
      </c>
      <c r="C58" s="1" t="s">
        <v>1</v>
      </c>
      <c r="D58" s="1" t="s">
        <v>2</v>
      </c>
      <c r="E58" s="1" t="s">
        <v>3</v>
      </c>
      <c r="F58" s="1" t="s">
        <v>4</v>
      </c>
    </row>
    <row r="59" spans="1:6" ht="15.75">
      <c r="A59" s="9" t="s">
        <v>124</v>
      </c>
      <c r="B59" s="9">
        <v>3</v>
      </c>
      <c r="C59" s="1"/>
      <c r="D59" s="2" t="s">
        <v>90</v>
      </c>
      <c r="E59" s="1"/>
      <c r="F59" s="1"/>
    </row>
    <row r="60" spans="1:6" ht="15.75">
      <c r="A60" s="9" t="s">
        <v>9</v>
      </c>
      <c r="B60" s="9">
        <v>1</v>
      </c>
      <c r="C60" s="11"/>
      <c r="D60" s="2" t="s">
        <v>90</v>
      </c>
      <c r="E60" s="2"/>
      <c r="F60" s="1"/>
    </row>
    <row r="61" spans="1:6" ht="15.75">
      <c r="A61" s="9" t="s">
        <v>128</v>
      </c>
      <c r="B61" s="9">
        <v>1</v>
      </c>
      <c r="C61" s="11"/>
      <c r="D61" s="2" t="s">
        <v>90</v>
      </c>
      <c r="E61" s="2"/>
      <c r="F61" s="1"/>
    </row>
    <row r="62" spans="1:6" ht="15.75">
      <c r="A62" s="9" t="s">
        <v>10</v>
      </c>
      <c r="B62" s="9">
        <v>42</v>
      </c>
      <c r="C62" s="11"/>
      <c r="D62" s="2" t="s">
        <v>90</v>
      </c>
      <c r="E62" s="2"/>
      <c r="F62" s="1"/>
    </row>
    <row r="63" spans="1:6" ht="15.75">
      <c r="A63" s="9" t="s">
        <v>10</v>
      </c>
      <c r="B63" s="9">
        <v>39</v>
      </c>
      <c r="C63" s="11"/>
      <c r="D63" s="2" t="s">
        <v>90</v>
      </c>
      <c r="E63" s="2"/>
      <c r="F63" s="2"/>
    </row>
    <row r="64" spans="1:6" ht="15.75">
      <c r="A64" s="9" t="s">
        <v>147</v>
      </c>
      <c r="B64" s="9">
        <v>3</v>
      </c>
      <c r="C64" s="11"/>
      <c r="D64" s="2" t="s">
        <v>90</v>
      </c>
      <c r="E64" s="2"/>
      <c r="F64" s="2"/>
    </row>
    <row r="65" spans="1:6" ht="15.75">
      <c r="A65" s="9" t="s">
        <v>122</v>
      </c>
      <c r="B65" s="9">
        <v>9</v>
      </c>
      <c r="C65" s="11"/>
      <c r="D65" s="2" t="s">
        <v>90</v>
      </c>
      <c r="E65" s="2"/>
      <c r="F65" s="2"/>
    </row>
    <row r="66" spans="1:6" ht="15.75">
      <c r="A66" s="9" t="s">
        <v>95</v>
      </c>
      <c r="B66" s="9">
        <v>13</v>
      </c>
      <c r="C66" s="11"/>
      <c r="D66" s="2" t="s">
        <v>90</v>
      </c>
      <c r="E66" s="2"/>
      <c r="F66" s="2"/>
    </row>
    <row r="67" spans="1:6" ht="15.75">
      <c r="A67" s="2" t="s">
        <v>166</v>
      </c>
      <c r="B67" s="9">
        <v>8</v>
      </c>
      <c r="C67" s="11"/>
      <c r="D67" s="2" t="s">
        <v>90</v>
      </c>
      <c r="E67" s="2"/>
      <c r="F67" s="2"/>
    </row>
    <row r="68" spans="1:6" ht="15.75">
      <c r="A68" s="9" t="s">
        <v>12</v>
      </c>
      <c r="B68" s="9">
        <v>3</v>
      </c>
      <c r="C68" s="2"/>
      <c r="D68" s="6" t="s">
        <v>380</v>
      </c>
      <c r="E68" s="2"/>
      <c r="F68" s="2"/>
    </row>
    <row r="69" spans="1:6" ht="15.75">
      <c r="A69" s="9" t="s">
        <v>104</v>
      </c>
      <c r="B69" s="9">
        <v>28</v>
      </c>
      <c r="C69" s="11"/>
      <c r="D69" s="2" t="s">
        <v>90</v>
      </c>
      <c r="E69" s="2"/>
      <c r="F69" s="2"/>
    </row>
    <row r="70" spans="1:6" ht="15.75">
      <c r="A70" s="9" t="s">
        <v>8</v>
      </c>
      <c r="B70" s="9">
        <v>97</v>
      </c>
      <c r="C70" s="2"/>
      <c r="D70" s="6" t="s">
        <v>380</v>
      </c>
      <c r="E70" s="2"/>
      <c r="F70" s="2"/>
    </row>
    <row r="71" spans="1:6" ht="15.75">
      <c r="A71" s="9" t="s">
        <v>312</v>
      </c>
      <c r="B71" s="9">
        <v>2</v>
      </c>
      <c r="C71" s="11"/>
      <c r="D71" s="2" t="s">
        <v>90</v>
      </c>
      <c r="E71" s="2"/>
      <c r="F71" s="2"/>
    </row>
    <row r="72" spans="1:6" ht="15.75">
      <c r="A72" s="9" t="s">
        <v>306</v>
      </c>
      <c r="B72" s="9">
        <v>6</v>
      </c>
      <c r="C72" s="11"/>
      <c r="D72" s="2" t="s">
        <v>90</v>
      </c>
      <c r="E72" s="2"/>
      <c r="F72" s="2"/>
    </row>
    <row r="73" spans="1:6" ht="15.75">
      <c r="A73" s="9" t="s">
        <v>161</v>
      </c>
      <c r="B73" s="9">
        <v>6</v>
      </c>
      <c r="C73" s="11"/>
      <c r="D73" s="2" t="s">
        <v>90</v>
      </c>
      <c r="E73" s="2"/>
      <c r="F73" s="2"/>
    </row>
    <row r="74" spans="1:6" ht="15.75">
      <c r="A74" s="9" t="s">
        <v>106</v>
      </c>
      <c r="B74" s="9">
        <v>14</v>
      </c>
      <c r="C74" s="11"/>
      <c r="D74" s="2" t="s">
        <v>90</v>
      </c>
      <c r="E74" s="2"/>
      <c r="F74" s="2"/>
    </row>
    <row r="75" spans="1:6" ht="15.75">
      <c r="A75" s="9" t="s">
        <v>379</v>
      </c>
      <c r="B75" s="9">
        <v>15</v>
      </c>
      <c r="C75" s="2"/>
      <c r="D75" s="6" t="s">
        <v>90</v>
      </c>
      <c r="E75" s="2"/>
      <c r="F75" s="2"/>
    </row>
    <row r="76" spans="1:6" ht="15.75">
      <c r="A76" s="9" t="s">
        <v>307</v>
      </c>
      <c r="B76" s="9">
        <v>5</v>
      </c>
      <c r="C76" s="11"/>
      <c r="D76" s="2" t="s">
        <v>90</v>
      </c>
      <c r="E76" s="2"/>
      <c r="F76" s="2"/>
    </row>
    <row r="77" spans="1:6" ht="15.75">
      <c r="A77" s="9" t="s">
        <v>308</v>
      </c>
      <c r="B77" s="9">
        <v>1</v>
      </c>
      <c r="C77" s="11"/>
      <c r="D77" s="2" t="s">
        <v>90</v>
      </c>
      <c r="E77" s="2"/>
      <c r="F77" s="2"/>
    </row>
    <row r="78" spans="1:6" ht="15.75">
      <c r="A78" s="9" t="s">
        <v>308</v>
      </c>
      <c r="B78" s="9">
        <v>1</v>
      </c>
      <c r="C78" s="11"/>
      <c r="D78" s="2" t="s">
        <v>90</v>
      </c>
      <c r="E78" s="2"/>
      <c r="F78" s="2"/>
    </row>
    <row r="96" spans="1:6" ht="15.75">
      <c r="A96" s="1002" t="s">
        <v>510</v>
      </c>
      <c r="B96" s="1002"/>
      <c r="C96" s="1002"/>
      <c r="D96" s="1002"/>
      <c r="E96" s="1002"/>
      <c r="F96" s="1002"/>
    </row>
    <row r="97" spans="1:6" ht="15.75">
      <c r="A97" s="1" t="s">
        <v>0</v>
      </c>
      <c r="B97" s="1" t="s">
        <v>7</v>
      </c>
      <c r="C97" s="1" t="s">
        <v>1</v>
      </c>
      <c r="D97" s="1" t="s">
        <v>2</v>
      </c>
      <c r="E97" s="1" t="s">
        <v>3</v>
      </c>
      <c r="F97" s="1" t="s">
        <v>4</v>
      </c>
    </row>
    <row r="98" spans="1:6" ht="15.75">
      <c r="A98" s="9" t="s">
        <v>6</v>
      </c>
      <c r="B98" s="9">
        <v>733</v>
      </c>
      <c r="C98" s="2"/>
      <c r="D98" s="6" t="s">
        <v>380</v>
      </c>
      <c r="E98" s="2"/>
      <c r="F98" s="2"/>
    </row>
    <row r="99" spans="1:6" ht="15.75">
      <c r="A99" s="9" t="s">
        <v>11</v>
      </c>
      <c r="B99" s="9">
        <v>197</v>
      </c>
      <c r="C99" s="2"/>
      <c r="D99" s="6" t="s">
        <v>380</v>
      </c>
      <c r="E99" s="2"/>
      <c r="F99" s="2"/>
    </row>
    <row r="100" spans="1:6" ht="15.75">
      <c r="A100" s="9" t="s">
        <v>143</v>
      </c>
      <c r="B100" s="9">
        <v>11834</v>
      </c>
      <c r="C100" s="11"/>
      <c r="D100" s="2" t="s">
        <v>90</v>
      </c>
      <c r="E100" s="2"/>
      <c r="F100" s="2"/>
    </row>
    <row r="101" spans="1:6" ht="15.75">
      <c r="A101" s="9" t="s">
        <v>13</v>
      </c>
      <c r="B101" s="9">
        <v>143</v>
      </c>
      <c r="C101" s="11"/>
      <c r="D101" s="2" t="s">
        <v>90</v>
      </c>
      <c r="E101" s="2"/>
      <c r="F101" s="2"/>
    </row>
  </sheetData>
  <mergeCells count="2">
    <mergeCell ref="A57:F57"/>
    <mergeCell ref="A96:F9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3"/>
  <sheetViews>
    <sheetView topLeftCell="A97" workbookViewId="0">
      <selection activeCell="O1" sqref="O1:U1"/>
    </sheetView>
  </sheetViews>
  <sheetFormatPr defaultRowHeight="15"/>
  <cols>
    <col min="1" max="1" width="16.140625" bestFit="1" customWidth="1"/>
    <col min="2" max="2" width="14" bestFit="1" customWidth="1"/>
    <col min="3" max="3" width="53.85546875" bestFit="1" customWidth="1"/>
    <col min="4" max="4" width="16.85546875" bestFit="1" customWidth="1"/>
    <col min="5" max="5" width="23.7109375" bestFit="1" customWidth="1"/>
    <col min="6" max="6" width="10.140625" bestFit="1" customWidth="1"/>
    <col min="7" max="7" width="3.85546875" style="30" customWidth="1"/>
    <col min="8" max="8" width="27.7109375" bestFit="1" customWidth="1"/>
    <col min="9" max="9" width="24.7109375" bestFit="1" customWidth="1"/>
    <col min="10" max="10" width="30.28515625" bestFit="1" customWidth="1"/>
    <col min="11" max="11" width="29.140625" bestFit="1" customWidth="1"/>
    <col min="15" max="15" width="11.5703125" bestFit="1" customWidth="1"/>
    <col min="16" max="16" width="38.28515625" bestFit="1" customWidth="1"/>
    <col min="17" max="17" width="12.85546875" bestFit="1" customWidth="1"/>
    <col min="20" max="20" width="16.140625" bestFit="1" customWidth="1"/>
    <col min="24" max="24" width="20.7109375" bestFit="1" customWidth="1"/>
    <col min="25" max="25" width="26.28515625" bestFit="1" customWidth="1"/>
    <col min="26" max="26" width="11.5703125" bestFit="1" customWidth="1"/>
    <col min="27" max="27" width="13.140625" bestFit="1" customWidth="1"/>
    <col min="28" max="28" width="5.42578125" bestFit="1" customWidth="1"/>
  </cols>
  <sheetData>
    <row r="1" spans="1:28" ht="16.5" thickBot="1">
      <c r="A1" s="1" t="s">
        <v>0</v>
      </c>
      <c r="B1" s="1" t="s">
        <v>7</v>
      </c>
      <c r="C1" s="1" t="s">
        <v>1</v>
      </c>
      <c r="D1" s="1" t="s">
        <v>2</v>
      </c>
      <c r="E1" s="1" t="s">
        <v>3</v>
      </c>
      <c r="F1" s="1" t="s">
        <v>4</v>
      </c>
      <c r="H1" s="35" t="s">
        <v>354</v>
      </c>
      <c r="I1" s="35" t="s">
        <v>0</v>
      </c>
      <c r="J1" s="35" t="s">
        <v>1</v>
      </c>
      <c r="K1" s="35" t="s">
        <v>4</v>
      </c>
      <c r="L1" s="35" t="s">
        <v>330</v>
      </c>
      <c r="O1" s="88" t="s">
        <v>0</v>
      </c>
      <c r="P1" s="88" t="s">
        <v>1</v>
      </c>
      <c r="Q1" s="88" t="s">
        <v>511</v>
      </c>
      <c r="R1" s="88" t="s">
        <v>7</v>
      </c>
      <c r="S1" s="88" t="s">
        <v>2</v>
      </c>
      <c r="T1" s="88" t="s">
        <v>3</v>
      </c>
      <c r="U1" s="88" t="s">
        <v>4</v>
      </c>
      <c r="X1" s="93" t="s">
        <v>0</v>
      </c>
      <c r="Y1" s="93" t="s">
        <v>1</v>
      </c>
      <c r="Z1" s="93" t="s">
        <v>194</v>
      </c>
      <c r="AA1" s="93" t="s">
        <v>270</v>
      </c>
      <c r="AB1" s="105" t="s">
        <v>4</v>
      </c>
    </row>
    <row r="2" spans="1:28" ht="15.75">
      <c r="A2" s="49" t="s">
        <v>6</v>
      </c>
      <c r="B2" s="49">
        <v>463</v>
      </c>
      <c r="C2" s="2"/>
      <c r="D2" s="2" t="s">
        <v>380</v>
      </c>
      <c r="E2" s="2"/>
      <c r="F2" s="2"/>
      <c r="H2" s="32" t="s">
        <v>384</v>
      </c>
      <c r="I2" s="32" t="s">
        <v>347</v>
      </c>
      <c r="J2" s="32" t="s">
        <v>385</v>
      </c>
      <c r="K2" s="34">
        <v>40680</v>
      </c>
      <c r="L2" s="32" t="s">
        <v>386</v>
      </c>
      <c r="O2" s="91" t="s">
        <v>28</v>
      </c>
      <c r="P2" s="108" t="s">
        <v>584</v>
      </c>
      <c r="Q2" s="85" t="s">
        <v>561</v>
      </c>
      <c r="R2" s="91" t="s">
        <v>435</v>
      </c>
      <c r="S2" s="91" t="s">
        <v>26</v>
      </c>
      <c r="T2" s="91" t="s">
        <v>499</v>
      </c>
      <c r="U2" s="91" t="s">
        <v>498</v>
      </c>
      <c r="X2" s="94" t="s">
        <v>347</v>
      </c>
      <c r="Y2" s="94" t="s">
        <v>385</v>
      </c>
      <c r="Z2" s="94" t="s">
        <v>386</v>
      </c>
      <c r="AA2" s="94" t="s">
        <v>384</v>
      </c>
      <c r="AB2" s="115">
        <v>40680</v>
      </c>
    </row>
    <row r="3" spans="1:28" ht="16.5" thickBot="1">
      <c r="A3" s="49" t="s">
        <v>11</v>
      </c>
      <c r="B3" s="49">
        <v>663</v>
      </c>
      <c r="C3" s="2"/>
      <c r="D3" s="2" t="s">
        <v>380</v>
      </c>
      <c r="E3" s="2"/>
      <c r="F3" s="2"/>
      <c r="H3" s="33" t="s">
        <v>387</v>
      </c>
      <c r="I3" s="33" t="s">
        <v>334</v>
      </c>
      <c r="J3" s="33" t="s">
        <v>388</v>
      </c>
      <c r="K3" s="39">
        <v>40680</v>
      </c>
      <c r="L3" s="33" t="s">
        <v>386</v>
      </c>
      <c r="O3" s="91" t="s">
        <v>171</v>
      </c>
      <c r="P3" s="108" t="s">
        <v>585</v>
      </c>
      <c r="Q3" s="85" t="s">
        <v>567</v>
      </c>
      <c r="R3" s="91" t="s">
        <v>436</v>
      </c>
      <c r="S3" s="91" t="s">
        <v>26</v>
      </c>
      <c r="T3" s="91" t="s">
        <v>499</v>
      </c>
      <c r="U3" s="91" t="s">
        <v>498</v>
      </c>
      <c r="X3" s="83" t="s">
        <v>334</v>
      </c>
      <c r="Y3" s="83" t="s">
        <v>388</v>
      </c>
      <c r="Z3" s="83" t="s">
        <v>386</v>
      </c>
      <c r="AA3" s="83" t="s">
        <v>387</v>
      </c>
      <c r="AB3" s="104">
        <v>40680</v>
      </c>
    </row>
    <row r="4" spans="1:28" ht="16.5" thickBot="1">
      <c r="A4" s="9" t="s">
        <v>401</v>
      </c>
      <c r="B4" s="2">
        <v>27</v>
      </c>
      <c r="C4" s="4" t="s">
        <v>402</v>
      </c>
      <c r="D4" s="2" t="s">
        <v>90</v>
      </c>
      <c r="E4" s="2"/>
      <c r="F4" s="2"/>
      <c r="O4" s="91" t="s">
        <v>28</v>
      </c>
      <c r="P4" s="108" t="s">
        <v>383</v>
      </c>
      <c r="Q4" s="85" t="s">
        <v>603</v>
      </c>
      <c r="R4" s="91" t="s">
        <v>439</v>
      </c>
      <c r="S4" s="91" t="s">
        <v>26</v>
      </c>
      <c r="T4" s="91" t="s">
        <v>499</v>
      </c>
      <c r="U4" s="91" t="s">
        <v>498</v>
      </c>
      <c r="X4" s="83" t="s">
        <v>218</v>
      </c>
      <c r="Y4" s="83" t="s">
        <v>311</v>
      </c>
      <c r="Z4" s="83" t="s">
        <v>233</v>
      </c>
      <c r="AA4" s="83" t="s">
        <v>396</v>
      </c>
      <c r="AB4" s="104">
        <v>40681</v>
      </c>
    </row>
    <row r="5" spans="1:28" ht="16.5" thickBot="1">
      <c r="A5" s="2" t="s">
        <v>166</v>
      </c>
      <c r="B5" s="9">
        <v>20</v>
      </c>
      <c r="C5" s="4" t="s">
        <v>167</v>
      </c>
      <c r="D5" s="2" t="s">
        <v>90</v>
      </c>
      <c r="E5" s="2"/>
      <c r="F5" s="2"/>
      <c r="H5" s="40" t="s">
        <v>354</v>
      </c>
      <c r="I5" s="40" t="s">
        <v>0</v>
      </c>
      <c r="J5" s="40" t="s">
        <v>1</v>
      </c>
      <c r="K5" s="40" t="s">
        <v>4</v>
      </c>
      <c r="L5" s="40" t="s">
        <v>330</v>
      </c>
      <c r="O5" s="91" t="s">
        <v>226</v>
      </c>
      <c r="P5" s="108" t="s">
        <v>586</v>
      </c>
      <c r="Q5" s="85" t="s">
        <v>604</v>
      </c>
      <c r="R5" s="91" t="s">
        <v>131</v>
      </c>
      <c r="S5" s="91" t="s">
        <v>26</v>
      </c>
      <c r="T5" s="91" t="s">
        <v>499</v>
      </c>
      <c r="U5" s="91" t="s">
        <v>498</v>
      </c>
      <c r="X5" s="83" t="s">
        <v>30</v>
      </c>
      <c r="Y5" s="83" t="s">
        <v>398</v>
      </c>
      <c r="Z5" s="83" t="s">
        <v>233</v>
      </c>
      <c r="AA5" s="83" t="s">
        <v>397</v>
      </c>
      <c r="AB5" s="104">
        <v>40681</v>
      </c>
    </row>
    <row r="6" spans="1:28" ht="15.75">
      <c r="A6" s="49" t="s">
        <v>142</v>
      </c>
      <c r="B6" s="2">
        <v>90</v>
      </c>
      <c r="C6" s="2"/>
      <c r="D6" s="2" t="s">
        <v>90</v>
      </c>
      <c r="E6" s="2"/>
      <c r="F6" s="2"/>
      <c r="H6" s="32" t="s">
        <v>396</v>
      </c>
      <c r="I6" s="32" t="s">
        <v>218</v>
      </c>
      <c r="J6" s="32" t="s">
        <v>311</v>
      </c>
      <c r="K6" s="34">
        <v>40681</v>
      </c>
      <c r="L6" s="32" t="s">
        <v>233</v>
      </c>
      <c r="O6" s="91" t="s">
        <v>28</v>
      </c>
      <c r="P6" s="108" t="s">
        <v>587</v>
      </c>
      <c r="Q6" s="85" t="s">
        <v>562</v>
      </c>
      <c r="R6" s="91" t="s">
        <v>437</v>
      </c>
      <c r="S6" s="91" t="s">
        <v>26</v>
      </c>
      <c r="T6" s="91" t="s">
        <v>499</v>
      </c>
      <c r="U6" s="91" t="s">
        <v>498</v>
      </c>
      <c r="X6" s="83" t="s">
        <v>28</v>
      </c>
      <c r="Y6" s="83" t="s">
        <v>23</v>
      </c>
      <c r="Z6" s="83" t="s">
        <v>400</v>
      </c>
      <c r="AA6" s="83" t="s">
        <v>399</v>
      </c>
      <c r="AB6" s="104">
        <v>40681</v>
      </c>
    </row>
    <row r="7" spans="1:28" ht="15.75">
      <c r="A7" s="49" t="s">
        <v>143</v>
      </c>
      <c r="B7" s="49">
        <v>2137</v>
      </c>
      <c r="C7" s="2">
        <v>2217</v>
      </c>
      <c r="D7" s="2" t="s">
        <v>380</v>
      </c>
      <c r="E7" s="2"/>
      <c r="F7" s="2"/>
      <c r="H7" s="32" t="s">
        <v>397</v>
      </c>
      <c r="I7" s="32" t="s">
        <v>30</v>
      </c>
      <c r="J7" s="32" t="s">
        <v>398</v>
      </c>
      <c r="K7" s="34">
        <v>40681</v>
      </c>
      <c r="L7" s="32" t="s">
        <v>233</v>
      </c>
      <c r="O7" s="91" t="s">
        <v>28</v>
      </c>
      <c r="P7" s="108" t="s">
        <v>588</v>
      </c>
      <c r="Q7" s="85" t="s">
        <v>605</v>
      </c>
      <c r="R7" s="91" t="s">
        <v>438</v>
      </c>
      <c r="S7" s="91" t="s">
        <v>26</v>
      </c>
      <c r="T7" s="91" t="s">
        <v>499</v>
      </c>
      <c r="U7" s="91" t="s">
        <v>498</v>
      </c>
      <c r="X7" s="110" t="s">
        <v>158</v>
      </c>
      <c r="Y7" s="83" t="s">
        <v>23</v>
      </c>
      <c r="Z7" s="110">
        <v>5</v>
      </c>
      <c r="AA7" s="110" t="s">
        <v>404</v>
      </c>
      <c r="AB7" s="111">
        <v>40683</v>
      </c>
    </row>
    <row r="8" spans="1:28" ht="16.5" thickBot="1">
      <c r="A8" s="49" t="s">
        <v>13</v>
      </c>
      <c r="B8" s="49">
        <v>157</v>
      </c>
      <c r="C8" s="2"/>
      <c r="D8" s="2" t="s">
        <v>380</v>
      </c>
      <c r="E8" s="2"/>
      <c r="F8" s="2"/>
      <c r="H8" s="33" t="s">
        <v>399</v>
      </c>
      <c r="I8" s="33" t="s">
        <v>28</v>
      </c>
      <c r="J8" s="31"/>
      <c r="K8" s="39">
        <v>40681</v>
      </c>
      <c r="L8" s="33" t="s">
        <v>400</v>
      </c>
      <c r="O8" s="91" t="s">
        <v>181</v>
      </c>
      <c r="P8" s="108" t="s">
        <v>589</v>
      </c>
      <c r="Q8" s="85" t="s">
        <v>555</v>
      </c>
      <c r="R8" s="91" t="s">
        <v>432</v>
      </c>
      <c r="S8" s="91" t="s">
        <v>26</v>
      </c>
      <c r="T8" s="91" t="s">
        <v>233</v>
      </c>
      <c r="U8" s="91" t="s">
        <v>500</v>
      </c>
      <c r="X8" s="110" t="s">
        <v>218</v>
      </c>
      <c r="Y8" s="83" t="s">
        <v>23</v>
      </c>
      <c r="Z8" s="110">
        <v>5</v>
      </c>
      <c r="AA8" s="110" t="s">
        <v>404</v>
      </c>
      <c r="AB8" s="111">
        <v>40683</v>
      </c>
    </row>
    <row r="9" spans="1:28" ht="16.5" thickBot="1">
      <c r="A9" s="49" t="s">
        <v>427</v>
      </c>
      <c r="B9" s="49">
        <v>265</v>
      </c>
      <c r="C9" s="2"/>
      <c r="D9" s="2" t="s">
        <v>380</v>
      </c>
      <c r="E9" s="2"/>
      <c r="F9" s="2"/>
      <c r="H9" s="41" t="s">
        <v>403</v>
      </c>
      <c r="I9" s="42" t="s">
        <v>330</v>
      </c>
      <c r="J9" s="42" t="s">
        <v>4</v>
      </c>
      <c r="K9" s="42" t="s">
        <v>1</v>
      </c>
      <c r="O9" s="91" t="s">
        <v>30</v>
      </c>
      <c r="P9" s="108" t="s">
        <v>590</v>
      </c>
      <c r="Q9" s="85" t="s">
        <v>517</v>
      </c>
      <c r="R9" s="91" t="s">
        <v>441</v>
      </c>
      <c r="S9" s="91" t="s">
        <v>26</v>
      </c>
      <c r="T9" s="91" t="s">
        <v>233</v>
      </c>
      <c r="U9" s="91" t="s">
        <v>500</v>
      </c>
      <c r="X9" s="110" t="s">
        <v>28</v>
      </c>
      <c r="Y9" s="83" t="s">
        <v>23</v>
      </c>
      <c r="Z9" s="110">
        <v>5</v>
      </c>
      <c r="AA9" s="110" t="s">
        <v>404</v>
      </c>
      <c r="AB9" s="111">
        <v>40683</v>
      </c>
    </row>
    <row r="10" spans="1:28" ht="16.5" thickBot="1">
      <c r="A10" s="36"/>
      <c r="B10" s="36">
        <f>SUM(B2:B9)</f>
        <v>3822</v>
      </c>
      <c r="C10" s="36"/>
      <c r="D10" s="36"/>
      <c r="E10" s="36"/>
      <c r="F10" s="36"/>
      <c r="H10" s="43" t="s">
        <v>404</v>
      </c>
      <c r="I10" s="44">
        <v>5</v>
      </c>
      <c r="J10" s="45">
        <v>40683</v>
      </c>
      <c r="K10" s="46" t="s">
        <v>158</v>
      </c>
      <c r="O10" s="91" t="s">
        <v>114</v>
      </c>
      <c r="P10" s="108" t="s">
        <v>591</v>
      </c>
      <c r="Q10" s="85" t="s">
        <v>516</v>
      </c>
      <c r="R10" s="91" t="s">
        <v>432</v>
      </c>
      <c r="S10" s="91" t="s">
        <v>26</v>
      </c>
      <c r="T10" s="91" t="s">
        <v>233</v>
      </c>
      <c r="U10" s="91" t="s">
        <v>502</v>
      </c>
      <c r="X10" s="112" t="s">
        <v>30</v>
      </c>
      <c r="Y10" s="113" t="s">
        <v>405</v>
      </c>
      <c r="Z10" s="110">
        <v>5</v>
      </c>
      <c r="AA10" s="110" t="s">
        <v>404</v>
      </c>
      <c r="AB10" s="111">
        <v>40683</v>
      </c>
    </row>
    <row r="11" spans="1:28" ht="16.5" thickBot="1">
      <c r="A11" s="6" t="s">
        <v>28</v>
      </c>
      <c r="B11" s="6" t="s">
        <v>435</v>
      </c>
      <c r="C11" s="50" t="s">
        <v>389</v>
      </c>
      <c r="D11" s="6" t="s">
        <v>26</v>
      </c>
      <c r="E11" s="6" t="s">
        <v>499</v>
      </c>
      <c r="F11" s="6" t="s">
        <v>498</v>
      </c>
      <c r="H11" s="43" t="s">
        <v>404</v>
      </c>
      <c r="I11" s="44">
        <v>5</v>
      </c>
      <c r="J11" s="45">
        <v>40683</v>
      </c>
      <c r="K11" s="46" t="s">
        <v>218</v>
      </c>
      <c r="O11" s="91" t="s">
        <v>128</v>
      </c>
      <c r="P11" s="108" t="s">
        <v>592</v>
      </c>
      <c r="Q11" s="85" t="s">
        <v>606</v>
      </c>
      <c r="R11" s="91" t="s">
        <v>431</v>
      </c>
      <c r="S11" s="91" t="s">
        <v>26</v>
      </c>
      <c r="T11" s="91" t="s">
        <v>233</v>
      </c>
      <c r="U11" s="91" t="s">
        <v>501</v>
      </c>
      <c r="X11" s="110" t="s">
        <v>218</v>
      </c>
      <c r="Y11" s="83" t="s">
        <v>23</v>
      </c>
      <c r="Z11" s="110">
        <v>5</v>
      </c>
      <c r="AA11" s="110" t="s">
        <v>404</v>
      </c>
      <c r="AB11" s="111">
        <v>40683</v>
      </c>
    </row>
    <row r="12" spans="1:28" ht="16.5" thickBot="1">
      <c r="A12" s="6" t="s">
        <v>171</v>
      </c>
      <c r="B12" s="6" t="s">
        <v>436</v>
      </c>
      <c r="C12" s="50" t="s">
        <v>390</v>
      </c>
      <c r="D12" s="6" t="s">
        <v>26</v>
      </c>
      <c r="E12" s="6" t="s">
        <v>499</v>
      </c>
      <c r="F12" s="6" t="s">
        <v>498</v>
      </c>
      <c r="G12" s="37"/>
      <c r="H12" s="43" t="s">
        <v>404</v>
      </c>
      <c r="I12" s="44">
        <v>5</v>
      </c>
      <c r="J12" s="45">
        <v>40683</v>
      </c>
      <c r="K12" s="46" t="s">
        <v>28</v>
      </c>
      <c r="O12" s="91" t="s">
        <v>442</v>
      </c>
      <c r="P12" s="108" t="s">
        <v>593</v>
      </c>
      <c r="Q12" s="85" t="s">
        <v>607</v>
      </c>
      <c r="R12" s="91" t="s">
        <v>434</v>
      </c>
      <c r="S12" s="91" t="s">
        <v>26</v>
      </c>
      <c r="T12" s="91" t="s">
        <v>233</v>
      </c>
      <c r="U12" s="91" t="s">
        <v>502</v>
      </c>
      <c r="X12" s="83" t="s">
        <v>166</v>
      </c>
      <c r="Y12" s="113" t="s">
        <v>406</v>
      </c>
      <c r="Z12" s="110">
        <v>5</v>
      </c>
      <c r="AA12" s="110" t="s">
        <v>404</v>
      </c>
      <c r="AB12" s="111">
        <v>40690</v>
      </c>
    </row>
    <row r="13" spans="1:28" ht="16.5" thickBot="1">
      <c r="A13" s="6" t="s">
        <v>28</v>
      </c>
      <c r="B13" s="6" t="s">
        <v>439</v>
      </c>
      <c r="C13" s="50" t="s">
        <v>383</v>
      </c>
      <c r="D13" s="6" t="s">
        <v>26</v>
      </c>
      <c r="E13" s="6" t="s">
        <v>499</v>
      </c>
      <c r="F13" s="6" t="s">
        <v>498</v>
      </c>
      <c r="G13" s="37"/>
      <c r="H13" s="43" t="s">
        <v>404</v>
      </c>
      <c r="I13" s="44">
        <v>5</v>
      </c>
      <c r="J13" s="45">
        <v>40683</v>
      </c>
      <c r="K13" s="47" t="s">
        <v>405</v>
      </c>
      <c r="O13" s="91" t="s">
        <v>128</v>
      </c>
      <c r="P13" s="108" t="s">
        <v>594</v>
      </c>
      <c r="Q13" s="85" t="s">
        <v>606</v>
      </c>
      <c r="R13" s="91" t="s">
        <v>430</v>
      </c>
      <c r="S13" s="91" t="s">
        <v>26</v>
      </c>
      <c r="T13" s="91" t="s">
        <v>233</v>
      </c>
      <c r="U13" s="91" t="s">
        <v>503</v>
      </c>
      <c r="X13" s="110" t="s">
        <v>153</v>
      </c>
      <c r="Y13" s="83" t="s">
        <v>23</v>
      </c>
      <c r="Z13" s="110">
        <v>5</v>
      </c>
      <c r="AA13" s="110" t="s">
        <v>404</v>
      </c>
      <c r="AB13" s="111">
        <v>40690</v>
      </c>
    </row>
    <row r="14" spans="1:28" ht="16.5" thickBot="1">
      <c r="A14" s="6" t="s">
        <v>226</v>
      </c>
      <c r="B14" s="6" t="s">
        <v>131</v>
      </c>
      <c r="C14" s="50" t="s">
        <v>391</v>
      </c>
      <c r="D14" s="6" t="s">
        <v>26</v>
      </c>
      <c r="E14" s="6" t="s">
        <v>499</v>
      </c>
      <c r="F14" s="6" t="s">
        <v>498</v>
      </c>
      <c r="G14" s="51"/>
      <c r="H14" s="43" t="s">
        <v>404</v>
      </c>
      <c r="I14" s="44">
        <v>5</v>
      </c>
      <c r="J14" s="45">
        <v>40683</v>
      </c>
      <c r="K14" s="46" t="s">
        <v>218</v>
      </c>
      <c r="O14" s="91" t="s">
        <v>114</v>
      </c>
      <c r="P14" s="108" t="s">
        <v>595</v>
      </c>
      <c r="Q14" s="85" t="s">
        <v>516</v>
      </c>
      <c r="R14" s="91" t="s">
        <v>440</v>
      </c>
      <c r="S14" s="91" t="s">
        <v>26</v>
      </c>
      <c r="T14" s="91" t="s">
        <v>233</v>
      </c>
      <c r="U14" s="91" t="s">
        <v>503</v>
      </c>
      <c r="X14" s="112" t="s">
        <v>171</v>
      </c>
      <c r="Y14" s="113" t="s">
        <v>407</v>
      </c>
      <c r="Z14" s="110">
        <v>5</v>
      </c>
      <c r="AA14" s="110" t="s">
        <v>404</v>
      </c>
      <c r="AB14" s="111">
        <v>40690</v>
      </c>
    </row>
    <row r="15" spans="1:28" ht="16.5" thickBot="1">
      <c r="A15" s="6" t="s">
        <v>28</v>
      </c>
      <c r="B15" s="6" t="s">
        <v>437</v>
      </c>
      <c r="C15" s="50" t="s">
        <v>392</v>
      </c>
      <c r="D15" s="6" t="s">
        <v>26</v>
      </c>
      <c r="E15" s="6" t="s">
        <v>499</v>
      </c>
      <c r="F15" s="6" t="s">
        <v>498</v>
      </c>
      <c r="G15" s="51"/>
      <c r="H15" s="43" t="s">
        <v>404</v>
      </c>
      <c r="I15" s="44">
        <v>5</v>
      </c>
      <c r="J15" s="45">
        <v>40690</v>
      </c>
      <c r="K15" s="47" t="s">
        <v>406</v>
      </c>
      <c r="O15" s="91" t="s">
        <v>171</v>
      </c>
      <c r="P15" s="108" t="s">
        <v>596</v>
      </c>
      <c r="Q15" s="85" t="s">
        <v>608</v>
      </c>
      <c r="R15" s="91" t="s">
        <v>438</v>
      </c>
      <c r="S15" s="91" t="s">
        <v>26</v>
      </c>
      <c r="T15" s="91" t="s">
        <v>233</v>
      </c>
      <c r="U15" s="91" t="s">
        <v>503</v>
      </c>
      <c r="X15" s="112" t="s">
        <v>28</v>
      </c>
      <c r="Y15" s="113" t="s">
        <v>27</v>
      </c>
      <c r="Z15" s="110">
        <v>5</v>
      </c>
      <c r="AA15" s="110" t="s">
        <v>404</v>
      </c>
      <c r="AB15" s="111">
        <v>40690</v>
      </c>
    </row>
    <row r="16" spans="1:28" ht="16.5" thickBot="1">
      <c r="A16" s="6" t="s">
        <v>28</v>
      </c>
      <c r="B16" s="6" t="s">
        <v>438</v>
      </c>
      <c r="C16" s="50" t="s">
        <v>393</v>
      </c>
      <c r="D16" s="6" t="s">
        <v>26</v>
      </c>
      <c r="E16" s="6" t="s">
        <v>499</v>
      </c>
      <c r="F16" s="6" t="s">
        <v>498</v>
      </c>
      <c r="G16" s="51"/>
      <c r="H16" s="43" t="s">
        <v>404</v>
      </c>
      <c r="I16" s="44">
        <v>5</v>
      </c>
      <c r="J16" s="45">
        <v>40690</v>
      </c>
      <c r="K16" s="46" t="s">
        <v>153</v>
      </c>
      <c r="O16" s="91" t="s">
        <v>171</v>
      </c>
      <c r="P16" s="108" t="s">
        <v>597</v>
      </c>
      <c r="Q16" s="85" t="s">
        <v>609</v>
      </c>
      <c r="R16" s="91" t="s">
        <v>429</v>
      </c>
      <c r="S16" s="91" t="s">
        <v>26</v>
      </c>
      <c r="T16" s="91" t="s">
        <v>233</v>
      </c>
      <c r="U16" s="91" t="s">
        <v>503</v>
      </c>
      <c r="X16" s="112" t="s">
        <v>137</v>
      </c>
      <c r="Y16" s="113" t="s">
        <v>408</v>
      </c>
      <c r="Z16" s="110">
        <v>5</v>
      </c>
      <c r="AA16" s="110" t="s">
        <v>404</v>
      </c>
      <c r="AB16" s="111">
        <v>40690</v>
      </c>
    </row>
    <row r="17" spans="1:28" ht="16.5" thickBot="1">
      <c r="A17" s="6" t="s">
        <v>181</v>
      </c>
      <c r="B17" s="6" t="s">
        <v>432</v>
      </c>
      <c r="C17" s="50" t="s">
        <v>394</v>
      </c>
      <c r="D17" s="6" t="s">
        <v>26</v>
      </c>
      <c r="E17" s="6" t="s">
        <v>233</v>
      </c>
      <c r="F17" s="6" t="s">
        <v>500</v>
      </c>
      <c r="G17" s="51"/>
      <c r="H17" s="43" t="s">
        <v>404</v>
      </c>
      <c r="I17" s="44">
        <v>5</v>
      </c>
      <c r="J17" s="45">
        <v>40690</v>
      </c>
      <c r="K17" s="47" t="s">
        <v>407</v>
      </c>
      <c r="O17" s="91" t="s">
        <v>28</v>
      </c>
      <c r="P17" s="108" t="s">
        <v>598</v>
      </c>
      <c r="Q17" s="85" t="s">
        <v>603</v>
      </c>
      <c r="R17" s="91" t="s">
        <v>438</v>
      </c>
      <c r="S17" s="91" t="s">
        <v>26</v>
      </c>
      <c r="T17" s="91" t="s">
        <v>313</v>
      </c>
      <c r="U17" s="91" t="s">
        <v>504</v>
      </c>
      <c r="X17" s="112" t="s">
        <v>114</v>
      </c>
      <c r="Y17" s="113" t="s">
        <v>409</v>
      </c>
      <c r="Z17" s="110">
        <v>5</v>
      </c>
      <c r="AA17" s="110" t="s">
        <v>404</v>
      </c>
      <c r="AB17" s="111">
        <v>40690</v>
      </c>
    </row>
    <row r="18" spans="1:28" ht="16.5" thickBot="1">
      <c r="A18" s="6" t="s">
        <v>30</v>
      </c>
      <c r="B18" s="6" t="s">
        <v>441</v>
      </c>
      <c r="C18" s="50" t="s">
        <v>395</v>
      </c>
      <c r="D18" s="6" t="s">
        <v>26</v>
      </c>
      <c r="E18" s="6" t="s">
        <v>233</v>
      </c>
      <c r="F18" s="6" t="s">
        <v>500</v>
      </c>
      <c r="G18" s="51"/>
      <c r="H18" s="43" t="s">
        <v>404</v>
      </c>
      <c r="I18" s="44">
        <v>5</v>
      </c>
      <c r="J18" s="45">
        <v>40690</v>
      </c>
      <c r="K18" s="47" t="s">
        <v>27</v>
      </c>
      <c r="O18" s="91" t="s">
        <v>28</v>
      </c>
      <c r="P18" s="108" t="s">
        <v>599</v>
      </c>
      <c r="Q18" s="85" t="s">
        <v>610</v>
      </c>
      <c r="R18" s="91" t="s">
        <v>432</v>
      </c>
      <c r="S18" s="91" t="s">
        <v>26</v>
      </c>
      <c r="T18" s="91" t="s">
        <v>313</v>
      </c>
      <c r="U18" s="91" t="s">
        <v>504</v>
      </c>
      <c r="X18" s="110" t="s">
        <v>143</v>
      </c>
      <c r="Y18" s="114" t="s">
        <v>23</v>
      </c>
      <c r="Z18" s="110">
        <v>2</v>
      </c>
      <c r="AA18" s="110" t="s">
        <v>404</v>
      </c>
      <c r="AB18" s="111">
        <v>40691</v>
      </c>
    </row>
    <row r="19" spans="1:28" ht="16.5" thickBot="1">
      <c r="A19" s="6" t="s">
        <v>114</v>
      </c>
      <c r="B19" s="6" t="s">
        <v>432</v>
      </c>
      <c r="C19" s="50" t="s">
        <v>415</v>
      </c>
      <c r="D19" s="6" t="s">
        <v>26</v>
      </c>
      <c r="E19" s="67" t="s">
        <v>233</v>
      </c>
      <c r="F19" s="67" t="s">
        <v>502</v>
      </c>
      <c r="G19" s="51"/>
      <c r="H19" s="43" t="s">
        <v>404</v>
      </c>
      <c r="I19" s="44">
        <v>5</v>
      </c>
      <c r="J19" s="45">
        <v>40690</v>
      </c>
      <c r="K19" s="47" t="s">
        <v>408</v>
      </c>
      <c r="O19" s="91" t="s">
        <v>196</v>
      </c>
      <c r="P19" s="108" t="s">
        <v>600</v>
      </c>
      <c r="Q19" s="85" t="s">
        <v>611</v>
      </c>
      <c r="R19" s="91" t="s">
        <v>433</v>
      </c>
      <c r="S19" s="91" t="s">
        <v>26</v>
      </c>
      <c r="T19" s="91" t="s">
        <v>313</v>
      </c>
      <c r="U19" s="91" t="s">
        <v>504</v>
      </c>
      <c r="X19" s="110" t="s">
        <v>143</v>
      </c>
      <c r="Y19" s="114" t="s">
        <v>23</v>
      </c>
      <c r="Z19" s="110">
        <v>2</v>
      </c>
      <c r="AA19" s="110" t="s">
        <v>404</v>
      </c>
      <c r="AB19" s="111">
        <v>40691</v>
      </c>
    </row>
    <row r="20" spans="1:28" ht="16.5" thickBot="1">
      <c r="A20" s="6" t="s">
        <v>128</v>
      </c>
      <c r="B20" s="6" t="s">
        <v>431</v>
      </c>
      <c r="C20" s="50" t="s">
        <v>416</v>
      </c>
      <c r="D20" s="6" t="s">
        <v>26</v>
      </c>
      <c r="E20" s="6" t="s">
        <v>233</v>
      </c>
      <c r="F20" s="6" t="s">
        <v>501</v>
      </c>
      <c r="G20" s="37"/>
      <c r="H20" s="43" t="s">
        <v>404</v>
      </c>
      <c r="I20" s="44">
        <v>5</v>
      </c>
      <c r="J20" s="45">
        <v>40690</v>
      </c>
      <c r="K20" s="47" t="s">
        <v>409</v>
      </c>
      <c r="O20" s="91" t="s">
        <v>28</v>
      </c>
      <c r="P20" s="108" t="s">
        <v>601</v>
      </c>
      <c r="Q20" s="85" t="s">
        <v>612</v>
      </c>
      <c r="R20" s="91" t="s">
        <v>438</v>
      </c>
      <c r="S20" s="91" t="s">
        <v>26</v>
      </c>
      <c r="T20" s="91" t="s">
        <v>233</v>
      </c>
      <c r="U20" s="91" t="s">
        <v>505</v>
      </c>
      <c r="X20" s="110" t="s">
        <v>143</v>
      </c>
      <c r="Y20" s="114" t="s">
        <v>23</v>
      </c>
      <c r="Z20" s="110">
        <v>2</v>
      </c>
      <c r="AA20" s="110" t="s">
        <v>404</v>
      </c>
      <c r="AB20" s="111">
        <v>40691</v>
      </c>
    </row>
    <row r="21" spans="1:28" ht="16.5" thickBot="1">
      <c r="A21" s="6" t="s">
        <v>442</v>
      </c>
      <c r="B21" s="6" t="s">
        <v>434</v>
      </c>
      <c r="C21" s="50" t="s">
        <v>417</v>
      </c>
      <c r="D21" s="6" t="s">
        <v>26</v>
      </c>
      <c r="E21" s="67" t="s">
        <v>233</v>
      </c>
      <c r="F21" s="67" t="s">
        <v>502</v>
      </c>
      <c r="H21" s="43" t="s">
        <v>404</v>
      </c>
      <c r="I21" s="44">
        <v>2</v>
      </c>
      <c r="J21" s="45">
        <v>40691</v>
      </c>
      <c r="K21" s="46" t="s">
        <v>143</v>
      </c>
      <c r="O21" s="91" t="s">
        <v>128</v>
      </c>
      <c r="P21" s="108" t="s">
        <v>594</v>
      </c>
      <c r="Q21" s="85" t="s">
        <v>606</v>
      </c>
      <c r="R21" s="91" t="s">
        <v>428</v>
      </c>
      <c r="S21" s="91" t="s">
        <v>26</v>
      </c>
      <c r="T21" s="91" t="s">
        <v>233</v>
      </c>
      <c r="U21" s="91" t="s">
        <v>506</v>
      </c>
      <c r="X21" s="110" t="s">
        <v>143</v>
      </c>
      <c r="Y21" s="114" t="s">
        <v>23</v>
      </c>
      <c r="Z21" s="110">
        <v>2</v>
      </c>
      <c r="AA21" s="110" t="s">
        <v>404</v>
      </c>
      <c r="AB21" s="111">
        <v>40691</v>
      </c>
    </row>
    <row r="22" spans="1:28" ht="16.5" thickBot="1">
      <c r="A22" s="6" t="s">
        <v>128</v>
      </c>
      <c r="B22" s="6" t="s">
        <v>430</v>
      </c>
      <c r="C22" s="50" t="s">
        <v>418</v>
      </c>
      <c r="D22" s="6" t="s">
        <v>26</v>
      </c>
      <c r="E22" s="6" t="s">
        <v>233</v>
      </c>
      <c r="F22" s="6" t="s">
        <v>503</v>
      </c>
      <c r="H22" s="43" t="s">
        <v>404</v>
      </c>
      <c r="I22" s="44">
        <v>2</v>
      </c>
      <c r="J22" s="45">
        <v>40691</v>
      </c>
      <c r="K22" s="46" t="s">
        <v>143</v>
      </c>
      <c r="O22" s="100" t="s">
        <v>171</v>
      </c>
      <c r="P22" s="109" t="s">
        <v>602</v>
      </c>
      <c r="Q22" s="87" t="s">
        <v>608</v>
      </c>
      <c r="R22" s="100" t="s">
        <v>439</v>
      </c>
      <c r="S22" s="100" t="s">
        <v>26</v>
      </c>
      <c r="T22" s="100" t="s">
        <v>233</v>
      </c>
      <c r="U22" s="100" t="s">
        <v>506</v>
      </c>
      <c r="X22" s="110" t="s">
        <v>143</v>
      </c>
      <c r="Y22" s="114" t="s">
        <v>23</v>
      </c>
      <c r="Z22" s="110">
        <v>2</v>
      </c>
      <c r="AA22" s="110" t="s">
        <v>404</v>
      </c>
      <c r="AB22" s="111">
        <v>40691</v>
      </c>
    </row>
    <row r="23" spans="1:28" ht="16.5" thickBot="1">
      <c r="A23" s="6" t="s">
        <v>114</v>
      </c>
      <c r="B23" s="6" t="s">
        <v>440</v>
      </c>
      <c r="C23" s="50" t="s">
        <v>419</v>
      </c>
      <c r="D23" s="6" t="s">
        <v>26</v>
      </c>
      <c r="E23" s="6" t="s">
        <v>233</v>
      </c>
      <c r="F23" s="6" t="s">
        <v>503</v>
      </c>
      <c r="H23" s="43" t="s">
        <v>404</v>
      </c>
      <c r="I23" s="44">
        <v>2</v>
      </c>
      <c r="J23" s="45">
        <v>40691</v>
      </c>
      <c r="K23" s="46" t="s">
        <v>143</v>
      </c>
      <c r="X23" s="112" t="s">
        <v>13</v>
      </c>
      <c r="Y23" s="113" t="s">
        <v>82</v>
      </c>
      <c r="Z23" s="110">
        <v>2</v>
      </c>
      <c r="AA23" s="110" t="s">
        <v>404</v>
      </c>
      <c r="AB23" s="111">
        <v>40691</v>
      </c>
    </row>
    <row r="24" spans="1:28" ht="16.5" thickBot="1">
      <c r="A24" s="6" t="s">
        <v>171</v>
      </c>
      <c r="B24" s="6" t="s">
        <v>438</v>
      </c>
      <c r="C24" s="50" t="s">
        <v>420</v>
      </c>
      <c r="D24" s="6" t="s">
        <v>26</v>
      </c>
      <c r="E24" s="6" t="s">
        <v>233</v>
      </c>
      <c r="F24" s="6" t="s">
        <v>503</v>
      </c>
      <c r="H24" s="43" t="s">
        <v>404</v>
      </c>
      <c r="I24" s="44">
        <v>2</v>
      </c>
      <c r="J24" s="45">
        <v>40691</v>
      </c>
      <c r="K24" s="46" t="s">
        <v>143</v>
      </c>
      <c r="X24" s="110" t="s">
        <v>143</v>
      </c>
      <c r="Y24" s="114" t="s">
        <v>23</v>
      </c>
      <c r="Z24" s="110">
        <v>2</v>
      </c>
      <c r="AA24" s="110" t="s">
        <v>404</v>
      </c>
      <c r="AB24" s="111">
        <v>40691</v>
      </c>
    </row>
    <row r="25" spans="1:28" ht="16.5" thickBot="1">
      <c r="A25" s="6" t="s">
        <v>171</v>
      </c>
      <c r="B25" s="6" t="s">
        <v>429</v>
      </c>
      <c r="C25" s="50" t="s">
        <v>421</v>
      </c>
      <c r="D25" s="6" t="s">
        <v>26</v>
      </c>
      <c r="E25" s="6" t="s">
        <v>233</v>
      </c>
      <c r="F25" s="6" t="s">
        <v>503</v>
      </c>
      <c r="H25" s="43" t="s">
        <v>404</v>
      </c>
      <c r="I25" s="44">
        <v>2</v>
      </c>
      <c r="J25" s="45">
        <v>40691</v>
      </c>
      <c r="K25" s="46" t="s">
        <v>143</v>
      </c>
      <c r="X25" s="110" t="s">
        <v>143</v>
      </c>
      <c r="Y25" s="114" t="s">
        <v>23</v>
      </c>
      <c r="Z25" s="110">
        <v>2</v>
      </c>
      <c r="AA25" s="110" t="s">
        <v>404</v>
      </c>
      <c r="AB25" s="111">
        <v>40691</v>
      </c>
    </row>
    <row r="26" spans="1:28" ht="16.5" thickBot="1">
      <c r="A26" s="6" t="s">
        <v>28</v>
      </c>
      <c r="B26" s="6" t="s">
        <v>438</v>
      </c>
      <c r="C26" s="50" t="s">
        <v>422</v>
      </c>
      <c r="D26" s="6" t="s">
        <v>26</v>
      </c>
      <c r="E26" s="6" t="s">
        <v>313</v>
      </c>
      <c r="F26" s="6" t="s">
        <v>504</v>
      </c>
      <c r="H26" s="43" t="s">
        <v>404</v>
      </c>
      <c r="I26" s="44">
        <v>2</v>
      </c>
      <c r="J26" s="45">
        <v>40691</v>
      </c>
      <c r="K26" s="47" t="s">
        <v>82</v>
      </c>
      <c r="X26" s="110" t="s">
        <v>20</v>
      </c>
      <c r="Y26" s="114" t="s">
        <v>23</v>
      </c>
      <c r="Z26" s="110">
        <v>5</v>
      </c>
      <c r="AA26" s="110" t="s">
        <v>404</v>
      </c>
      <c r="AB26" s="111">
        <v>40696</v>
      </c>
    </row>
    <row r="27" spans="1:28" ht="16.5" thickBot="1">
      <c r="A27" s="6" t="s">
        <v>28</v>
      </c>
      <c r="B27" s="6" t="s">
        <v>432</v>
      </c>
      <c r="C27" s="50" t="s">
        <v>423</v>
      </c>
      <c r="D27" s="6" t="s">
        <v>26</v>
      </c>
      <c r="E27" s="6" t="s">
        <v>313</v>
      </c>
      <c r="F27" s="6" t="s">
        <v>504</v>
      </c>
      <c r="H27" s="43" t="s">
        <v>404</v>
      </c>
      <c r="I27" s="44">
        <v>2</v>
      </c>
      <c r="J27" s="45">
        <v>40691</v>
      </c>
      <c r="K27" s="46" t="s">
        <v>143</v>
      </c>
      <c r="X27" s="110" t="s">
        <v>28</v>
      </c>
      <c r="Y27" s="114" t="s">
        <v>23</v>
      </c>
      <c r="Z27" s="110">
        <v>5</v>
      </c>
      <c r="AA27" s="110" t="s">
        <v>404</v>
      </c>
      <c r="AB27" s="111">
        <v>40696</v>
      </c>
    </row>
    <row r="28" spans="1:28" ht="16.5" thickBot="1">
      <c r="A28" s="6" t="s">
        <v>196</v>
      </c>
      <c r="B28" s="6" t="s">
        <v>433</v>
      </c>
      <c r="C28" s="50" t="s">
        <v>424</v>
      </c>
      <c r="D28" s="6" t="s">
        <v>26</v>
      </c>
      <c r="E28" s="6" t="s">
        <v>313</v>
      </c>
      <c r="F28" s="6" t="s">
        <v>504</v>
      </c>
      <c r="H28" s="43" t="s">
        <v>404</v>
      </c>
      <c r="I28" s="44">
        <v>2</v>
      </c>
      <c r="J28" s="45">
        <v>40691</v>
      </c>
      <c r="K28" s="46" t="s">
        <v>143</v>
      </c>
      <c r="X28" s="83" t="s">
        <v>613</v>
      </c>
      <c r="Y28" s="113" t="s">
        <v>411</v>
      </c>
      <c r="Z28" s="110">
        <v>5</v>
      </c>
      <c r="AA28" s="110" t="s">
        <v>404</v>
      </c>
      <c r="AB28" s="111">
        <v>40696</v>
      </c>
    </row>
    <row r="29" spans="1:28" ht="16.5" thickBot="1">
      <c r="A29" s="6" t="s">
        <v>28</v>
      </c>
      <c r="B29" s="6" t="s">
        <v>438</v>
      </c>
      <c r="C29" s="50" t="s">
        <v>425</v>
      </c>
      <c r="D29" s="6" t="s">
        <v>26</v>
      </c>
      <c r="E29" s="6" t="s">
        <v>233</v>
      </c>
      <c r="F29" s="6" t="s">
        <v>505</v>
      </c>
      <c r="H29" s="43" t="s">
        <v>404</v>
      </c>
      <c r="I29" s="44">
        <v>5</v>
      </c>
      <c r="J29" s="45">
        <v>40696</v>
      </c>
      <c r="K29" s="47" t="s">
        <v>410</v>
      </c>
      <c r="X29" s="83" t="s">
        <v>24</v>
      </c>
      <c r="Y29" s="113" t="s">
        <v>614</v>
      </c>
      <c r="Z29" s="110">
        <v>5</v>
      </c>
      <c r="AA29" s="110" t="s">
        <v>404</v>
      </c>
      <c r="AB29" s="111">
        <v>40696</v>
      </c>
    </row>
    <row r="30" spans="1:28" ht="16.5" thickBot="1">
      <c r="A30" s="6" t="s">
        <v>128</v>
      </c>
      <c r="B30" s="6" t="s">
        <v>428</v>
      </c>
      <c r="C30" s="50" t="s">
        <v>418</v>
      </c>
      <c r="D30" s="6" t="s">
        <v>26</v>
      </c>
      <c r="E30" s="6" t="s">
        <v>233</v>
      </c>
      <c r="F30" s="6" t="s">
        <v>506</v>
      </c>
      <c r="H30" s="43" t="s">
        <v>404</v>
      </c>
      <c r="I30" s="44">
        <v>5</v>
      </c>
      <c r="J30" s="45">
        <v>40696</v>
      </c>
      <c r="K30" s="46" t="s">
        <v>20</v>
      </c>
      <c r="X30" s="114" t="s">
        <v>28</v>
      </c>
      <c r="Y30" s="113" t="s">
        <v>413</v>
      </c>
      <c r="Z30" s="110">
        <v>5</v>
      </c>
      <c r="AA30" s="110" t="s">
        <v>404</v>
      </c>
      <c r="AB30" s="111">
        <v>40697</v>
      </c>
    </row>
    <row r="31" spans="1:28" ht="16.5" thickBot="1">
      <c r="A31" s="6" t="s">
        <v>171</v>
      </c>
      <c r="B31" s="6" t="s">
        <v>439</v>
      </c>
      <c r="C31" s="50" t="s">
        <v>426</v>
      </c>
      <c r="D31" s="6" t="s">
        <v>26</v>
      </c>
      <c r="E31" s="6" t="s">
        <v>233</v>
      </c>
      <c r="F31" s="6" t="s">
        <v>506</v>
      </c>
      <c r="H31" s="43" t="s">
        <v>404</v>
      </c>
      <c r="I31" s="44">
        <v>5</v>
      </c>
      <c r="J31" s="45">
        <v>40696</v>
      </c>
      <c r="K31" s="46" t="s">
        <v>28</v>
      </c>
      <c r="X31" s="86" t="s">
        <v>114</v>
      </c>
      <c r="Y31" s="116" t="s">
        <v>414</v>
      </c>
      <c r="Z31" s="117">
        <v>5</v>
      </c>
      <c r="AA31" s="117" t="s">
        <v>404</v>
      </c>
      <c r="AB31" s="118">
        <v>40697</v>
      </c>
    </row>
    <row r="32" spans="1:28" ht="15.75" thickBot="1">
      <c r="H32" s="43" t="s">
        <v>404</v>
      </c>
      <c r="I32" s="44">
        <v>5</v>
      </c>
      <c r="J32" s="45">
        <v>40696</v>
      </c>
      <c r="K32" s="47" t="s">
        <v>411</v>
      </c>
    </row>
    <row r="33" spans="8:11" ht="15.75" thickBot="1">
      <c r="H33" s="43" t="s">
        <v>404</v>
      </c>
      <c r="I33" s="44">
        <v>5</v>
      </c>
      <c r="J33" s="45">
        <v>40696</v>
      </c>
      <c r="K33" s="47" t="s">
        <v>412</v>
      </c>
    </row>
    <row r="34" spans="8:11" ht="15.75" thickBot="1">
      <c r="H34" s="43" t="s">
        <v>404</v>
      </c>
      <c r="I34" s="44">
        <v>5</v>
      </c>
      <c r="J34" s="45">
        <v>40697</v>
      </c>
      <c r="K34" s="47" t="s">
        <v>413</v>
      </c>
    </row>
    <row r="35" spans="8:11" ht="15.75" thickBot="1">
      <c r="H35" s="43" t="s">
        <v>404</v>
      </c>
      <c r="I35" s="44">
        <v>5</v>
      </c>
      <c r="J35" s="45">
        <v>40697</v>
      </c>
      <c r="K35" s="47" t="s">
        <v>414</v>
      </c>
    </row>
    <row r="51" spans="1:6" ht="15.75">
      <c r="A51" s="1" t="s">
        <v>0</v>
      </c>
      <c r="B51" s="1" t="s">
        <v>7</v>
      </c>
      <c r="C51" s="1" t="s">
        <v>1</v>
      </c>
      <c r="D51" s="1" t="s">
        <v>2</v>
      </c>
      <c r="E51" s="1" t="s">
        <v>3</v>
      </c>
      <c r="F51" s="1" t="s">
        <v>4</v>
      </c>
    </row>
    <row r="52" spans="1:6" ht="15.75">
      <c r="A52" s="49" t="s">
        <v>6</v>
      </c>
      <c r="B52" s="49">
        <v>463</v>
      </c>
      <c r="C52" s="2"/>
      <c r="D52" s="2" t="s">
        <v>380</v>
      </c>
      <c r="E52" s="2"/>
      <c r="F52" s="2"/>
    </row>
    <row r="53" spans="1:6" ht="15.75">
      <c r="A53" s="49" t="s">
        <v>11</v>
      </c>
      <c r="B53" s="49">
        <v>663</v>
      </c>
      <c r="C53" s="2"/>
      <c r="D53" s="2" t="s">
        <v>380</v>
      </c>
      <c r="E53" s="2"/>
      <c r="F53" s="2"/>
    </row>
    <row r="54" spans="1:6" ht="15.75">
      <c r="A54" s="9" t="s">
        <v>401</v>
      </c>
      <c r="B54" s="2">
        <v>27</v>
      </c>
      <c r="C54" s="4" t="s">
        <v>402</v>
      </c>
      <c r="D54" s="2" t="s">
        <v>90</v>
      </c>
      <c r="E54" s="2"/>
      <c r="F54" s="2"/>
    </row>
    <row r="55" spans="1:6" ht="15.75">
      <c r="A55" s="2" t="s">
        <v>166</v>
      </c>
      <c r="B55" s="9">
        <v>20</v>
      </c>
      <c r="C55" s="4" t="s">
        <v>167</v>
      </c>
      <c r="D55" s="2" t="s">
        <v>90</v>
      </c>
      <c r="E55" s="2"/>
      <c r="F55" s="2"/>
    </row>
    <row r="56" spans="1:6" ht="15.75">
      <c r="A56" s="49" t="s">
        <v>142</v>
      </c>
      <c r="B56" s="2">
        <v>90</v>
      </c>
      <c r="C56" s="2"/>
      <c r="D56" s="2" t="s">
        <v>90</v>
      </c>
      <c r="E56" s="2"/>
      <c r="F56" s="2"/>
    </row>
    <row r="57" spans="1:6" ht="15.75">
      <c r="A57" s="49" t="s">
        <v>143</v>
      </c>
      <c r="B57" s="49">
        <v>2137</v>
      </c>
      <c r="C57" s="2">
        <v>2217</v>
      </c>
      <c r="D57" s="2" t="s">
        <v>380</v>
      </c>
      <c r="E57" s="2"/>
      <c r="F57" s="2"/>
    </row>
    <row r="58" spans="1:6" ht="15.75">
      <c r="A58" s="49" t="s">
        <v>13</v>
      </c>
      <c r="B58" s="49">
        <v>157</v>
      </c>
      <c r="C58" s="2"/>
      <c r="D58" s="2" t="s">
        <v>380</v>
      </c>
      <c r="E58" s="2"/>
      <c r="F58" s="2"/>
    </row>
    <row r="59" spans="1:6" ht="15.75">
      <c r="A59" s="49" t="s">
        <v>427</v>
      </c>
      <c r="B59" s="49">
        <v>265</v>
      </c>
      <c r="C59" s="2"/>
      <c r="D59" s="2" t="s">
        <v>380</v>
      </c>
      <c r="E59" s="2"/>
      <c r="F59" s="2"/>
    </row>
    <row r="60" spans="1:6" ht="15.75">
      <c r="A60" s="5"/>
      <c r="B60" s="5"/>
      <c r="C60" s="5"/>
      <c r="D60" s="5"/>
      <c r="E60" s="5"/>
      <c r="F60" s="5"/>
    </row>
    <row r="61" spans="1:6" ht="15.75">
      <c r="A61" s="5"/>
      <c r="B61" s="5"/>
      <c r="C61" s="48"/>
      <c r="D61" s="5"/>
      <c r="E61" s="5"/>
      <c r="F61" s="5"/>
    </row>
    <row r="62" spans="1:6" ht="15.75">
      <c r="A62" s="5"/>
      <c r="B62" s="5"/>
      <c r="C62" s="48"/>
      <c r="D62" s="5"/>
      <c r="E62" s="5"/>
      <c r="F62" s="5"/>
    </row>
    <row r="63" spans="1:6" ht="15.75">
      <c r="A63" s="5"/>
      <c r="B63" s="5"/>
      <c r="C63" s="48"/>
      <c r="D63" s="5"/>
      <c r="E63" s="5"/>
      <c r="F63" s="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7"/>
  <sheetViews>
    <sheetView topLeftCell="I37" workbookViewId="0">
      <selection activeCell="D7" sqref="D7"/>
    </sheetView>
  </sheetViews>
  <sheetFormatPr defaultColWidth="9.140625" defaultRowHeight="15"/>
  <cols>
    <col min="1" max="1" width="16.85546875" style="8" bestFit="1" customWidth="1"/>
    <col min="2" max="2" width="14" style="8" bestFit="1" customWidth="1"/>
    <col min="3" max="3" width="41" style="8" bestFit="1" customWidth="1"/>
    <col min="4" max="4" width="15" style="8" bestFit="1" customWidth="1"/>
    <col min="5" max="5" width="23.7109375" style="8" bestFit="1" customWidth="1"/>
    <col min="6" max="6" width="9.140625" style="8"/>
    <col min="7" max="7" width="4" style="121" customWidth="1"/>
    <col min="8" max="8" width="9.140625" style="122"/>
    <col min="9" max="9" width="16.85546875" style="122" bestFit="1" customWidth="1"/>
    <col min="10" max="10" width="9.140625" style="122"/>
    <col min="11" max="11" width="28.28515625" style="122" bestFit="1" customWidth="1"/>
    <col min="12" max="12" width="16.85546875" style="122" bestFit="1" customWidth="1"/>
    <col min="13" max="13" width="9.140625" style="122"/>
    <col min="14" max="14" width="12.7109375" style="122" bestFit="1" customWidth="1"/>
    <col min="15" max="15" width="9.140625" style="122"/>
    <col min="16" max="16" width="11.140625" style="122" bestFit="1" customWidth="1"/>
    <col min="17" max="17" width="21.140625" style="122" bestFit="1" customWidth="1"/>
    <col min="18" max="18" width="12" style="122" bestFit="1" customWidth="1"/>
    <col min="19" max="19" width="9.85546875" style="122" bestFit="1" customWidth="1"/>
    <col min="20" max="20" width="7.28515625" style="122" bestFit="1" customWidth="1"/>
    <col min="21" max="21" width="5.140625" style="122" bestFit="1" customWidth="1"/>
    <col min="22" max="22" width="7" style="122" bestFit="1" customWidth="1"/>
    <col min="23" max="16384" width="9.140625" style="122"/>
  </cols>
  <sheetData>
    <row r="1" spans="1:22" ht="16.5" thickBot="1">
      <c r="A1" s="82" t="s">
        <v>0</v>
      </c>
      <c r="B1" s="82" t="s">
        <v>7</v>
      </c>
      <c r="C1" s="82" t="s">
        <v>1</v>
      </c>
      <c r="D1" s="82" t="s">
        <v>2</v>
      </c>
      <c r="E1" s="82" t="s">
        <v>3</v>
      </c>
      <c r="F1" s="82" t="s">
        <v>4</v>
      </c>
      <c r="I1" s="120" t="s">
        <v>0</v>
      </c>
      <c r="J1" s="120" t="s">
        <v>7</v>
      </c>
      <c r="K1" s="120" t="s">
        <v>1</v>
      </c>
      <c r="L1" s="120" t="s">
        <v>2</v>
      </c>
      <c r="M1" s="120" t="s">
        <v>3</v>
      </c>
      <c r="N1" s="120" t="s">
        <v>4</v>
      </c>
      <c r="P1" s="88" t="s">
        <v>0</v>
      </c>
      <c r="Q1" s="88" t="s">
        <v>1</v>
      </c>
      <c r="R1" s="88" t="s">
        <v>511</v>
      </c>
      <c r="S1" s="88" t="s">
        <v>7</v>
      </c>
      <c r="T1" s="88" t="s">
        <v>2</v>
      </c>
      <c r="U1" s="88" t="s">
        <v>3</v>
      </c>
      <c r="V1" s="88" t="s">
        <v>4</v>
      </c>
    </row>
    <row r="2" spans="1:22">
      <c r="A2" s="123" t="s">
        <v>9</v>
      </c>
      <c r="B2" s="8">
        <v>4</v>
      </c>
      <c r="D2" s="8" t="s">
        <v>139</v>
      </c>
      <c r="I2" s="123" t="s">
        <v>9</v>
      </c>
      <c r="J2" s="123">
        <v>4</v>
      </c>
      <c r="K2" s="123" t="s">
        <v>23</v>
      </c>
      <c r="L2" s="8" t="s">
        <v>629</v>
      </c>
      <c r="M2" s="123">
        <v>5</v>
      </c>
      <c r="N2" s="124">
        <v>40723</v>
      </c>
      <c r="P2" s="83" t="s">
        <v>633</v>
      </c>
      <c r="Q2" s="108" t="s">
        <v>630</v>
      </c>
      <c r="R2" s="83" t="s">
        <v>634</v>
      </c>
      <c r="S2" s="83"/>
      <c r="T2" s="91" t="s">
        <v>26</v>
      </c>
      <c r="U2" s="91" t="s">
        <v>233</v>
      </c>
      <c r="V2" s="91" t="s">
        <v>631</v>
      </c>
    </row>
    <row r="3" spans="1:22">
      <c r="A3" s="123" t="s">
        <v>10</v>
      </c>
      <c r="B3" s="8">
        <v>10</v>
      </c>
      <c r="D3" s="8" t="s">
        <v>139</v>
      </c>
      <c r="I3" s="123" t="s">
        <v>10</v>
      </c>
      <c r="J3" s="123">
        <v>70</v>
      </c>
      <c r="K3" s="123" t="s">
        <v>23</v>
      </c>
      <c r="L3" s="8" t="s">
        <v>90</v>
      </c>
      <c r="M3" s="123">
        <v>5</v>
      </c>
      <c r="N3" s="124">
        <v>40723</v>
      </c>
      <c r="P3" s="83" t="s">
        <v>28</v>
      </c>
      <c r="Q3" s="83" t="s">
        <v>632</v>
      </c>
      <c r="R3" s="83" t="s">
        <v>519</v>
      </c>
      <c r="S3" s="83"/>
      <c r="T3" s="91" t="s">
        <v>26</v>
      </c>
      <c r="U3" s="83" t="s">
        <v>233</v>
      </c>
      <c r="V3" s="91" t="s">
        <v>631</v>
      </c>
    </row>
    <row r="4" spans="1:22">
      <c r="A4" s="123" t="s">
        <v>6</v>
      </c>
      <c r="B4" s="8">
        <v>276</v>
      </c>
      <c r="D4" s="8" t="s">
        <v>139</v>
      </c>
      <c r="I4" s="123" t="s">
        <v>6</v>
      </c>
      <c r="J4" s="123">
        <v>155</v>
      </c>
      <c r="K4" s="123" t="s">
        <v>23</v>
      </c>
      <c r="L4" s="8" t="s">
        <v>629</v>
      </c>
      <c r="M4" s="123">
        <v>5</v>
      </c>
      <c r="N4" s="124">
        <v>40723</v>
      </c>
      <c r="P4" s="83" t="s">
        <v>130</v>
      </c>
      <c r="Q4" s="83" t="s">
        <v>282</v>
      </c>
      <c r="R4" s="83" t="s">
        <v>514</v>
      </c>
      <c r="S4" s="83"/>
      <c r="T4" s="91" t="s">
        <v>26</v>
      </c>
      <c r="U4" s="83" t="s">
        <v>257</v>
      </c>
      <c r="V4" s="91" t="s">
        <v>631</v>
      </c>
    </row>
    <row r="5" spans="1:22" ht="15.75" thickBot="1">
      <c r="A5" s="123" t="s">
        <v>11</v>
      </c>
      <c r="B5" s="8">
        <v>94</v>
      </c>
      <c r="D5" s="8" t="s">
        <v>139</v>
      </c>
      <c r="I5" s="123" t="s">
        <v>6</v>
      </c>
      <c r="J5" s="123">
        <v>107</v>
      </c>
      <c r="K5" s="123" t="s">
        <v>615</v>
      </c>
      <c r="L5" s="8" t="s">
        <v>629</v>
      </c>
      <c r="M5" s="123">
        <v>5</v>
      </c>
      <c r="N5" s="124">
        <v>40723</v>
      </c>
      <c r="P5" s="86" t="s">
        <v>28</v>
      </c>
      <c r="Q5" s="109" t="s">
        <v>601</v>
      </c>
      <c r="R5" s="86" t="s">
        <v>612</v>
      </c>
      <c r="S5" s="86"/>
      <c r="T5" s="100" t="s">
        <v>26</v>
      </c>
      <c r="U5" s="86" t="s">
        <v>257</v>
      </c>
      <c r="V5" s="100" t="s">
        <v>631</v>
      </c>
    </row>
    <row r="6" spans="1:22">
      <c r="A6" s="123" t="s">
        <v>143</v>
      </c>
      <c r="B6" s="8">
        <v>5699</v>
      </c>
      <c r="D6" s="8" t="s">
        <v>139</v>
      </c>
      <c r="I6" s="123" t="s">
        <v>6</v>
      </c>
      <c r="J6" s="123">
        <v>276</v>
      </c>
      <c r="K6" s="123" t="s">
        <v>616</v>
      </c>
      <c r="L6" s="8" t="s">
        <v>629</v>
      </c>
      <c r="M6" s="123">
        <v>5</v>
      </c>
      <c r="N6" s="124">
        <v>40723</v>
      </c>
    </row>
    <row r="7" spans="1:22">
      <c r="A7" s="123" t="s">
        <v>142</v>
      </c>
      <c r="B7" s="8">
        <v>3</v>
      </c>
      <c r="D7" s="8" t="s">
        <v>139</v>
      </c>
      <c r="I7" s="123" t="s">
        <v>11</v>
      </c>
      <c r="J7" s="123">
        <v>94</v>
      </c>
      <c r="K7" s="123" t="s">
        <v>23</v>
      </c>
      <c r="L7" s="8" t="s">
        <v>629</v>
      </c>
      <c r="M7" s="123">
        <v>5</v>
      </c>
      <c r="N7" s="124">
        <v>40723</v>
      </c>
    </row>
    <row r="8" spans="1:22">
      <c r="A8" s="123" t="s">
        <v>8</v>
      </c>
      <c r="B8" s="8">
        <v>40</v>
      </c>
      <c r="D8" s="8" t="s">
        <v>90</v>
      </c>
      <c r="I8" s="123" t="s">
        <v>143</v>
      </c>
      <c r="J8" s="123">
        <v>366</v>
      </c>
      <c r="K8" s="123" t="s">
        <v>617</v>
      </c>
      <c r="L8" s="8" t="s">
        <v>629</v>
      </c>
      <c r="M8" s="123">
        <v>5</v>
      </c>
      <c r="N8" s="124">
        <v>40723</v>
      </c>
    </row>
    <row r="9" spans="1:22">
      <c r="A9" s="123" t="s">
        <v>13</v>
      </c>
      <c r="B9" s="8">
        <v>219</v>
      </c>
      <c r="D9" s="8" t="s">
        <v>139</v>
      </c>
      <c r="I9" s="123" t="s">
        <v>143</v>
      </c>
      <c r="J9" s="123">
        <v>461</v>
      </c>
      <c r="K9" s="123" t="s">
        <v>618</v>
      </c>
      <c r="L9" s="8" t="s">
        <v>629</v>
      </c>
      <c r="M9" s="123">
        <v>5</v>
      </c>
      <c r="N9" s="124">
        <v>40723</v>
      </c>
    </row>
    <row r="10" spans="1:22">
      <c r="A10" s="125"/>
      <c r="B10" s="125">
        <f>SUM(B2:B9)</f>
        <v>6345</v>
      </c>
      <c r="C10" s="125"/>
      <c r="D10" s="125"/>
      <c r="E10" s="125"/>
      <c r="F10" s="125"/>
      <c r="I10" s="123" t="s">
        <v>143</v>
      </c>
      <c r="J10" s="123">
        <v>2193</v>
      </c>
      <c r="K10" s="123" t="s">
        <v>305</v>
      </c>
      <c r="L10" s="8" t="s">
        <v>629</v>
      </c>
      <c r="M10" s="123">
        <v>5</v>
      </c>
      <c r="N10" s="124">
        <v>40723</v>
      </c>
    </row>
    <row r="11" spans="1:22">
      <c r="A11" s="8" t="s">
        <v>633</v>
      </c>
      <c r="B11" s="5" t="s">
        <v>438</v>
      </c>
      <c r="C11" s="48" t="s">
        <v>630</v>
      </c>
      <c r="D11" s="5" t="s">
        <v>26</v>
      </c>
      <c r="E11" s="5" t="s">
        <v>233</v>
      </c>
      <c r="F11" s="5" t="s">
        <v>631</v>
      </c>
      <c r="I11" s="123" t="s">
        <v>143</v>
      </c>
      <c r="J11" s="123">
        <v>14</v>
      </c>
      <c r="K11" s="123" t="s">
        <v>382</v>
      </c>
      <c r="L11" s="8" t="s">
        <v>629</v>
      </c>
      <c r="M11" s="123">
        <v>5</v>
      </c>
      <c r="N11" s="124">
        <v>40723</v>
      </c>
    </row>
    <row r="12" spans="1:22">
      <c r="A12" s="8" t="s">
        <v>28</v>
      </c>
      <c r="B12" s="8" t="s">
        <v>635</v>
      </c>
      <c r="C12" s="8" t="s">
        <v>637</v>
      </c>
      <c r="D12" s="5" t="s">
        <v>26</v>
      </c>
      <c r="E12" s="8" t="s">
        <v>233</v>
      </c>
      <c r="F12" s="5" t="s">
        <v>631</v>
      </c>
      <c r="I12" s="123" t="s">
        <v>143</v>
      </c>
      <c r="J12" s="123">
        <v>328</v>
      </c>
      <c r="K12" s="123" t="s">
        <v>619</v>
      </c>
      <c r="L12" s="8" t="s">
        <v>629</v>
      </c>
      <c r="M12" s="123">
        <v>5</v>
      </c>
      <c r="N12" s="124">
        <v>40723</v>
      </c>
    </row>
    <row r="13" spans="1:22">
      <c r="A13" s="8" t="s">
        <v>130</v>
      </c>
      <c r="B13" s="8" t="s">
        <v>441</v>
      </c>
      <c r="C13" s="8" t="s">
        <v>282</v>
      </c>
      <c r="D13" s="5" t="s">
        <v>26</v>
      </c>
      <c r="E13" s="8" t="s">
        <v>257</v>
      </c>
      <c r="F13" s="5" t="s">
        <v>631</v>
      </c>
      <c r="I13" s="123" t="s">
        <v>143</v>
      </c>
      <c r="J13" s="123">
        <v>100</v>
      </c>
      <c r="K13" s="123" t="s">
        <v>620</v>
      </c>
      <c r="L13" s="8" t="s">
        <v>629</v>
      </c>
      <c r="M13" s="123">
        <v>5</v>
      </c>
      <c r="N13" s="124">
        <v>40723</v>
      </c>
    </row>
    <row r="14" spans="1:22">
      <c r="A14" s="8" t="s">
        <v>28</v>
      </c>
      <c r="B14" s="8" t="s">
        <v>636</v>
      </c>
      <c r="C14" s="48" t="s">
        <v>425</v>
      </c>
      <c r="D14" s="5" t="s">
        <v>26</v>
      </c>
      <c r="E14" s="8" t="s">
        <v>257</v>
      </c>
      <c r="F14" s="5" t="s">
        <v>631</v>
      </c>
      <c r="I14" s="123" t="s">
        <v>143</v>
      </c>
      <c r="J14" s="123">
        <v>34</v>
      </c>
      <c r="K14" s="123" t="s">
        <v>621</v>
      </c>
      <c r="L14" s="8" t="s">
        <v>629</v>
      </c>
      <c r="M14" s="123">
        <v>5</v>
      </c>
      <c r="N14" s="124">
        <v>40723</v>
      </c>
    </row>
    <row r="15" spans="1:22">
      <c r="I15" s="123" t="s">
        <v>143</v>
      </c>
      <c r="J15" s="123">
        <v>1650</v>
      </c>
      <c r="K15" s="123" t="s">
        <v>622</v>
      </c>
      <c r="L15" s="8" t="s">
        <v>629</v>
      </c>
      <c r="M15" s="123">
        <v>5</v>
      </c>
      <c r="N15" s="124">
        <v>40723</v>
      </c>
    </row>
    <row r="16" spans="1:22">
      <c r="I16" s="123" t="s">
        <v>143</v>
      </c>
      <c r="J16" s="123">
        <v>145</v>
      </c>
      <c r="K16" s="123" t="s">
        <v>183</v>
      </c>
      <c r="L16" s="8" t="s">
        <v>629</v>
      </c>
      <c r="M16" s="123">
        <v>5</v>
      </c>
      <c r="N16" s="124">
        <v>40723</v>
      </c>
    </row>
    <row r="17" spans="9:14">
      <c r="I17" s="123" t="s">
        <v>143</v>
      </c>
      <c r="J17" s="123">
        <v>43</v>
      </c>
      <c r="K17" s="123" t="s">
        <v>623</v>
      </c>
      <c r="L17" s="8" t="s">
        <v>629</v>
      </c>
      <c r="M17" s="123">
        <v>5</v>
      </c>
      <c r="N17" s="124">
        <v>40723</v>
      </c>
    </row>
    <row r="18" spans="9:14">
      <c r="I18" s="123" t="s">
        <v>143</v>
      </c>
      <c r="J18" s="123">
        <v>111</v>
      </c>
      <c r="K18" s="123" t="s">
        <v>624</v>
      </c>
      <c r="L18" s="8" t="s">
        <v>629</v>
      </c>
      <c r="M18" s="123">
        <v>5</v>
      </c>
      <c r="N18" s="124">
        <v>40723</v>
      </c>
    </row>
    <row r="19" spans="9:14">
      <c r="I19" s="123" t="s">
        <v>143</v>
      </c>
      <c r="J19" s="123">
        <v>36</v>
      </c>
      <c r="K19" s="123" t="s">
        <v>625</v>
      </c>
      <c r="L19" s="8" t="s">
        <v>629</v>
      </c>
      <c r="M19" s="123">
        <v>5</v>
      </c>
      <c r="N19" s="124">
        <v>40723</v>
      </c>
    </row>
    <row r="20" spans="9:14">
      <c r="I20" s="123" t="s">
        <v>143</v>
      </c>
      <c r="J20" s="123">
        <v>4</v>
      </c>
      <c r="K20" s="123" t="s">
        <v>626</v>
      </c>
      <c r="L20" s="8" t="s">
        <v>629</v>
      </c>
      <c r="M20" s="123">
        <v>5</v>
      </c>
      <c r="N20" s="124">
        <v>40723</v>
      </c>
    </row>
    <row r="21" spans="9:14">
      <c r="I21" s="123" t="s">
        <v>143</v>
      </c>
      <c r="J21" s="123">
        <v>4</v>
      </c>
      <c r="K21" s="123" t="s">
        <v>112</v>
      </c>
      <c r="L21" s="8" t="s">
        <v>629</v>
      </c>
      <c r="M21" s="123">
        <v>5</v>
      </c>
      <c r="N21" s="124">
        <v>40723</v>
      </c>
    </row>
    <row r="22" spans="9:14">
      <c r="I22" s="123" t="s">
        <v>143</v>
      </c>
      <c r="J22" s="123">
        <v>210</v>
      </c>
      <c r="K22" s="123" t="s">
        <v>304</v>
      </c>
      <c r="L22" s="8" t="s">
        <v>629</v>
      </c>
      <c r="M22" s="123">
        <v>5</v>
      </c>
      <c r="N22" s="124">
        <v>40723</v>
      </c>
    </row>
    <row r="23" spans="9:14">
      <c r="I23" s="123" t="s">
        <v>142</v>
      </c>
      <c r="J23" s="123">
        <v>3</v>
      </c>
      <c r="K23" s="123" t="s">
        <v>179</v>
      </c>
      <c r="L23" s="8" t="s">
        <v>629</v>
      </c>
      <c r="M23" s="123">
        <v>5</v>
      </c>
      <c r="N23" s="124">
        <v>40723</v>
      </c>
    </row>
    <row r="24" spans="9:14">
      <c r="I24" s="123" t="s">
        <v>8</v>
      </c>
      <c r="J24" s="123">
        <v>40</v>
      </c>
      <c r="K24" s="123" t="s">
        <v>23</v>
      </c>
      <c r="L24" s="8" t="s">
        <v>90</v>
      </c>
      <c r="M24" s="123">
        <v>5</v>
      </c>
      <c r="N24" s="124">
        <v>40723</v>
      </c>
    </row>
    <row r="25" spans="9:14">
      <c r="I25" s="123" t="s">
        <v>13</v>
      </c>
      <c r="J25" s="123">
        <v>189</v>
      </c>
      <c r="K25" s="123" t="s">
        <v>82</v>
      </c>
      <c r="L25" s="8" t="s">
        <v>629</v>
      </c>
      <c r="M25" s="123">
        <v>5</v>
      </c>
      <c r="N25" s="124">
        <v>40723</v>
      </c>
    </row>
    <row r="26" spans="9:14">
      <c r="I26" s="123" t="s">
        <v>13</v>
      </c>
      <c r="J26" s="123">
        <v>4</v>
      </c>
      <c r="K26" s="123" t="s">
        <v>627</v>
      </c>
      <c r="L26" s="8" t="s">
        <v>629</v>
      </c>
      <c r="M26" s="123">
        <v>5</v>
      </c>
      <c r="N26" s="124">
        <v>40723</v>
      </c>
    </row>
    <row r="27" spans="9:14">
      <c r="I27" s="123" t="s">
        <v>13</v>
      </c>
      <c r="J27" s="123">
        <v>26</v>
      </c>
      <c r="K27" s="123" t="s">
        <v>628</v>
      </c>
      <c r="L27" s="8" t="s">
        <v>629</v>
      </c>
      <c r="M27" s="123">
        <v>5</v>
      </c>
      <c r="N27" s="124">
        <v>40723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0"/>
  <sheetViews>
    <sheetView topLeftCell="A70" workbookViewId="0">
      <selection activeCell="J19" sqref="J19:K19"/>
    </sheetView>
  </sheetViews>
  <sheetFormatPr defaultRowHeight="15"/>
  <cols>
    <col min="1" max="1" width="14.140625" bestFit="1" customWidth="1"/>
    <col min="2" max="2" width="27" bestFit="1" customWidth="1"/>
    <col min="3" max="3" width="14" bestFit="1" customWidth="1"/>
    <col min="4" max="4" width="9.7109375" bestFit="1" customWidth="1"/>
    <col min="5" max="5" width="7.28515625" bestFit="1" customWidth="1"/>
    <col min="6" max="6" width="6.28515625" bestFit="1" customWidth="1"/>
    <col min="7" max="7" width="15.7109375" bestFit="1" customWidth="1"/>
    <col min="8" max="8" width="6" bestFit="1" customWidth="1"/>
    <col min="9" max="9" width="3.140625" style="159" customWidth="1"/>
    <col min="10" max="10" width="11.5703125" bestFit="1" customWidth="1"/>
    <col min="11" max="11" width="37.28515625" bestFit="1" customWidth="1"/>
    <col min="12" max="12" width="9.85546875" bestFit="1" customWidth="1"/>
    <col min="13" max="13" width="19.5703125" bestFit="1" customWidth="1"/>
    <col min="14" max="14" width="3.42578125" style="159" customWidth="1"/>
    <col min="16" max="16" width="28.140625" bestFit="1" customWidth="1"/>
    <col min="17" max="17" width="11.5703125" bestFit="1" customWidth="1"/>
    <col min="18" max="18" width="19.28515625" bestFit="1" customWidth="1"/>
  </cols>
  <sheetData>
    <row r="1" spans="1:18" ht="16.5" thickBot="1">
      <c r="A1" s="119" t="s">
        <v>0</v>
      </c>
      <c r="B1" s="119" t="s">
        <v>1</v>
      </c>
      <c r="C1" s="119" t="s">
        <v>7</v>
      </c>
      <c r="D1" s="119" t="s">
        <v>2</v>
      </c>
      <c r="E1" s="119" t="s">
        <v>3</v>
      </c>
      <c r="F1" s="119" t="s">
        <v>4</v>
      </c>
      <c r="J1" s="134" t="s">
        <v>458</v>
      </c>
      <c r="K1" s="135" t="s">
        <v>1</v>
      </c>
      <c r="L1" s="135" t="s">
        <v>7</v>
      </c>
      <c r="M1" s="135" t="s">
        <v>459</v>
      </c>
      <c r="O1" s="145" t="s">
        <v>458</v>
      </c>
      <c r="P1" s="146" t="s">
        <v>1</v>
      </c>
      <c r="Q1" s="146" t="s">
        <v>7</v>
      </c>
      <c r="R1" s="146" t="s">
        <v>459</v>
      </c>
    </row>
    <row r="2" spans="1:18" ht="15.75" thickBot="1">
      <c r="A2" s="127" t="s">
        <v>11</v>
      </c>
      <c r="B2" s="128" t="s">
        <v>663</v>
      </c>
      <c r="C2" s="126">
        <v>4</v>
      </c>
      <c r="D2" s="127" t="s">
        <v>686</v>
      </c>
      <c r="E2" s="126">
        <v>8</v>
      </c>
      <c r="F2" s="26"/>
      <c r="G2" s="157" t="s">
        <v>0</v>
      </c>
      <c r="H2" s="158" t="s">
        <v>671</v>
      </c>
      <c r="J2" s="136" t="s">
        <v>28</v>
      </c>
      <c r="K2" s="137" t="s">
        <v>733</v>
      </c>
      <c r="L2" s="136" t="s">
        <v>723</v>
      </c>
      <c r="M2" s="136" t="s">
        <v>696</v>
      </c>
      <c r="O2" s="147" t="s">
        <v>28</v>
      </c>
      <c r="P2" s="148" t="s">
        <v>747</v>
      </c>
      <c r="Q2" s="149">
        <v>5</v>
      </c>
      <c r="R2" s="149" t="s">
        <v>710</v>
      </c>
    </row>
    <row r="3" spans="1:18" ht="15.75" thickBot="1">
      <c r="A3" s="127" t="s">
        <v>5</v>
      </c>
      <c r="B3" s="128" t="s">
        <v>639</v>
      </c>
      <c r="C3" s="126">
        <v>184</v>
      </c>
      <c r="D3" s="127" t="s">
        <v>686</v>
      </c>
      <c r="E3" s="126">
        <v>8</v>
      </c>
      <c r="F3" s="26"/>
      <c r="G3" s="155" t="s">
        <v>672</v>
      </c>
      <c r="H3" s="156">
        <v>967</v>
      </c>
      <c r="J3" s="138" t="s">
        <v>23</v>
      </c>
      <c r="K3" s="138" t="s">
        <v>732</v>
      </c>
      <c r="L3" s="138" t="s">
        <v>716</v>
      </c>
      <c r="M3" s="138" t="s">
        <v>696</v>
      </c>
      <c r="N3" s="160"/>
      <c r="O3" s="150" t="s">
        <v>28</v>
      </c>
      <c r="P3" s="151" t="s">
        <v>748</v>
      </c>
      <c r="Q3" s="152">
        <v>5</v>
      </c>
      <c r="R3" s="152" t="s">
        <v>711</v>
      </c>
    </row>
    <row r="4" spans="1:18" ht="15.75" thickBot="1">
      <c r="A4" s="127" t="s">
        <v>11</v>
      </c>
      <c r="B4" s="128" t="s">
        <v>664</v>
      </c>
      <c r="C4" s="126">
        <v>1</v>
      </c>
      <c r="D4" s="127" t="s">
        <v>686</v>
      </c>
      <c r="E4" s="126">
        <v>8</v>
      </c>
      <c r="F4" s="26"/>
      <c r="G4" s="155" t="s">
        <v>673</v>
      </c>
      <c r="H4" s="156">
        <v>403</v>
      </c>
      <c r="J4" s="138" t="s">
        <v>30</v>
      </c>
      <c r="K4" s="139" t="s">
        <v>734</v>
      </c>
      <c r="L4" s="138" t="s">
        <v>715</v>
      </c>
      <c r="M4" s="138" t="s">
        <v>695</v>
      </c>
    </row>
    <row r="5" spans="1:18" ht="15.75" thickBot="1">
      <c r="A5" s="127" t="s">
        <v>13</v>
      </c>
      <c r="B5" s="128" t="s">
        <v>690</v>
      </c>
      <c r="C5" s="126">
        <v>235</v>
      </c>
      <c r="D5" s="127" t="s">
        <v>686</v>
      </c>
      <c r="E5" s="126">
        <v>8</v>
      </c>
      <c r="F5" s="26"/>
      <c r="G5" s="155" t="s">
        <v>674</v>
      </c>
      <c r="H5" s="156">
        <v>18171</v>
      </c>
      <c r="J5" s="138" t="s">
        <v>28</v>
      </c>
      <c r="K5" s="139" t="s">
        <v>735</v>
      </c>
      <c r="L5" s="138" t="s">
        <v>714</v>
      </c>
      <c r="M5" s="138" t="s">
        <v>694</v>
      </c>
    </row>
    <row r="6" spans="1:18" ht="15.75" thickBot="1">
      <c r="A6" s="129" t="s">
        <v>8</v>
      </c>
      <c r="B6" s="128" t="s">
        <v>683</v>
      </c>
      <c r="C6" s="126">
        <v>196</v>
      </c>
      <c r="D6" s="127" t="s">
        <v>686</v>
      </c>
      <c r="E6" s="126">
        <v>8</v>
      </c>
      <c r="F6" s="26"/>
      <c r="G6" s="155" t="s">
        <v>675</v>
      </c>
      <c r="H6" s="156">
        <v>2</v>
      </c>
      <c r="J6" s="138" t="s">
        <v>28</v>
      </c>
      <c r="K6" s="139" t="s">
        <v>736</v>
      </c>
      <c r="L6" s="138" t="s">
        <v>717</v>
      </c>
      <c r="M6" s="138" t="s">
        <v>697</v>
      </c>
    </row>
    <row r="7" spans="1:18" ht="15.75" thickBot="1">
      <c r="A7" s="127" t="s">
        <v>5</v>
      </c>
      <c r="B7" s="128" t="s">
        <v>638</v>
      </c>
      <c r="C7" s="126">
        <v>151</v>
      </c>
      <c r="D7" s="127" t="s">
        <v>686</v>
      </c>
      <c r="E7" s="126">
        <v>5</v>
      </c>
      <c r="F7" s="26"/>
      <c r="G7" s="155" t="s">
        <v>676</v>
      </c>
      <c r="H7" s="156">
        <v>631</v>
      </c>
      <c r="J7" s="138" t="s">
        <v>114</v>
      </c>
      <c r="K7" s="139" t="s">
        <v>737</v>
      </c>
      <c r="L7" s="138" t="s">
        <v>718</v>
      </c>
      <c r="M7" s="138" t="s">
        <v>698</v>
      </c>
    </row>
    <row r="8" spans="1:18" ht="15.75" thickBot="1">
      <c r="A8" s="127" t="s">
        <v>5</v>
      </c>
      <c r="B8" s="128" t="s">
        <v>688</v>
      </c>
      <c r="C8" s="126">
        <v>2486</v>
      </c>
      <c r="D8" s="127" t="s">
        <v>686</v>
      </c>
      <c r="E8" s="126">
        <v>5</v>
      </c>
      <c r="F8" s="26"/>
      <c r="G8" s="155" t="s">
        <v>677</v>
      </c>
      <c r="H8" s="156">
        <v>337</v>
      </c>
      <c r="J8" s="138" t="s">
        <v>171</v>
      </c>
      <c r="K8" s="139" t="s">
        <v>738</v>
      </c>
      <c r="L8" s="138" t="s">
        <v>719</v>
      </c>
      <c r="M8" s="138" t="s">
        <v>699</v>
      </c>
    </row>
    <row r="9" spans="1:18" ht="15.75" thickBot="1">
      <c r="A9" s="127" t="s">
        <v>5</v>
      </c>
      <c r="B9" s="128" t="s">
        <v>639</v>
      </c>
      <c r="C9" s="126">
        <v>278</v>
      </c>
      <c r="D9" s="127" t="s">
        <v>686</v>
      </c>
      <c r="E9" s="126">
        <v>5</v>
      </c>
      <c r="F9" s="26"/>
      <c r="G9" s="155" t="s">
        <v>678</v>
      </c>
      <c r="H9" s="156">
        <v>20511</v>
      </c>
      <c r="J9" s="138" t="s">
        <v>196</v>
      </c>
      <c r="K9" s="139" t="s">
        <v>739</v>
      </c>
      <c r="L9" s="1003" t="s">
        <v>722</v>
      </c>
      <c r="M9" s="138" t="s">
        <v>700</v>
      </c>
    </row>
    <row r="10" spans="1:18">
      <c r="A10" s="127" t="s">
        <v>5</v>
      </c>
      <c r="B10" s="128" t="s">
        <v>640</v>
      </c>
      <c r="C10" s="126">
        <v>5229</v>
      </c>
      <c r="D10" s="127" t="s">
        <v>686</v>
      </c>
      <c r="E10" s="126">
        <v>5</v>
      </c>
      <c r="F10" s="26"/>
      <c r="J10" s="138" t="s">
        <v>196</v>
      </c>
      <c r="K10" s="139" t="s">
        <v>739</v>
      </c>
      <c r="L10" s="1003"/>
      <c r="M10" s="138" t="s">
        <v>701</v>
      </c>
    </row>
    <row r="11" spans="1:18">
      <c r="A11" s="127" t="s">
        <v>5</v>
      </c>
      <c r="B11" s="128" t="s">
        <v>691</v>
      </c>
      <c r="C11" s="126">
        <v>1169</v>
      </c>
      <c r="D11" s="127" t="s">
        <v>686</v>
      </c>
      <c r="E11" s="126">
        <v>5</v>
      </c>
      <c r="F11" s="26"/>
      <c r="J11" s="138" t="s">
        <v>28</v>
      </c>
      <c r="K11" s="139" t="s">
        <v>740</v>
      </c>
      <c r="L11" s="138" t="s">
        <v>724</v>
      </c>
      <c r="M11" s="138" t="s">
        <v>702</v>
      </c>
    </row>
    <row r="12" spans="1:18">
      <c r="A12" s="127" t="s">
        <v>5</v>
      </c>
      <c r="B12" s="128" t="s">
        <v>692</v>
      </c>
      <c r="C12" s="126">
        <v>2868</v>
      </c>
      <c r="D12" s="127" t="s">
        <v>686</v>
      </c>
      <c r="E12" s="126">
        <v>5</v>
      </c>
      <c r="F12" s="26"/>
      <c r="J12" s="138" t="s">
        <v>199</v>
      </c>
      <c r="K12" s="139" t="s">
        <v>741</v>
      </c>
      <c r="L12" s="1003" t="s">
        <v>725</v>
      </c>
      <c r="M12" s="138" t="s">
        <v>703</v>
      </c>
    </row>
    <row r="13" spans="1:18">
      <c r="A13" s="127" t="s">
        <v>5</v>
      </c>
      <c r="B13" s="128" t="s">
        <v>693</v>
      </c>
      <c r="C13" s="126">
        <v>275</v>
      </c>
      <c r="D13" s="127" t="s">
        <v>686</v>
      </c>
      <c r="E13" s="126">
        <v>5</v>
      </c>
      <c r="F13" s="26"/>
      <c r="J13" s="138" t="s">
        <v>199</v>
      </c>
      <c r="K13" s="139" t="s">
        <v>741</v>
      </c>
      <c r="L13" s="1003"/>
      <c r="M13" s="138" t="s">
        <v>704</v>
      </c>
    </row>
    <row r="14" spans="1:18">
      <c r="A14" s="127" t="s">
        <v>5</v>
      </c>
      <c r="B14" s="128" t="s">
        <v>679</v>
      </c>
      <c r="C14" s="126">
        <v>2609</v>
      </c>
      <c r="D14" s="127" t="s">
        <v>686</v>
      </c>
      <c r="E14" s="126">
        <v>5</v>
      </c>
      <c r="F14" s="26"/>
      <c r="J14" s="138" t="s">
        <v>199</v>
      </c>
      <c r="K14" s="139" t="s">
        <v>741</v>
      </c>
      <c r="L14" s="1003"/>
      <c r="M14" s="138" t="s">
        <v>705</v>
      </c>
    </row>
    <row r="15" spans="1:18">
      <c r="A15" s="127" t="s">
        <v>5</v>
      </c>
      <c r="B15" s="128" t="s">
        <v>689</v>
      </c>
      <c r="C15" s="126">
        <v>425</v>
      </c>
      <c r="D15" s="127" t="s">
        <v>686</v>
      </c>
      <c r="E15" s="126">
        <v>5</v>
      </c>
      <c r="F15" s="26"/>
      <c r="J15" s="138" t="s">
        <v>196</v>
      </c>
      <c r="K15" s="138" t="s">
        <v>706</v>
      </c>
      <c r="L15" s="138" t="s">
        <v>720</v>
      </c>
      <c r="M15" s="138" t="s">
        <v>707</v>
      </c>
    </row>
    <row r="16" spans="1:18">
      <c r="A16" s="127" t="s">
        <v>5</v>
      </c>
      <c r="B16" s="128" t="s">
        <v>620</v>
      </c>
      <c r="C16" s="126">
        <v>267</v>
      </c>
      <c r="D16" s="127" t="s">
        <v>686</v>
      </c>
      <c r="E16" s="126">
        <v>5</v>
      </c>
      <c r="F16" s="26"/>
      <c r="J16" s="138" t="s">
        <v>28</v>
      </c>
      <c r="K16" s="139" t="s">
        <v>742</v>
      </c>
      <c r="L16" s="138" t="s">
        <v>721</v>
      </c>
      <c r="M16" s="138" t="s">
        <v>708</v>
      </c>
    </row>
    <row r="17" spans="1:13">
      <c r="A17" s="127" t="s">
        <v>13</v>
      </c>
      <c r="B17" s="128" t="s">
        <v>82</v>
      </c>
      <c r="C17" s="126">
        <v>41</v>
      </c>
      <c r="D17" s="127" t="s">
        <v>686</v>
      </c>
      <c r="E17" s="126">
        <v>5</v>
      </c>
      <c r="F17" s="26"/>
      <c r="J17" s="138" t="s">
        <v>181</v>
      </c>
      <c r="K17" s="139" t="s">
        <v>743</v>
      </c>
      <c r="L17" s="138" t="s">
        <v>717</v>
      </c>
      <c r="M17" s="138" t="s">
        <v>709</v>
      </c>
    </row>
    <row r="18" spans="1:13">
      <c r="A18" s="127" t="s">
        <v>11</v>
      </c>
      <c r="B18" s="128" t="s">
        <v>641</v>
      </c>
      <c r="C18" s="126">
        <v>51</v>
      </c>
      <c r="D18" s="127" t="s">
        <v>686</v>
      </c>
      <c r="E18" s="126">
        <v>5</v>
      </c>
      <c r="F18" s="26"/>
      <c r="J18" s="138" t="s">
        <v>114</v>
      </c>
      <c r="K18" s="139" t="s">
        <v>744</v>
      </c>
      <c r="L18" s="138" t="s">
        <v>726</v>
      </c>
      <c r="M18" s="138" t="s">
        <v>712</v>
      </c>
    </row>
    <row r="19" spans="1:13">
      <c r="A19" s="127" t="s">
        <v>6</v>
      </c>
      <c r="B19" s="128" t="s">
        <v>642</v>
      </c>
      <c r="C19" s="126">
        <v>741</v>
      </c>
      <c r="D19" s="127" t="s">
        <v>686</v>
      </c>
      <c r="E19" s="126">
        <v>5</v>
      </c>
      <c r="F19" s="26"/>
      <c r="J19" s="140" t="s">
        <v>28</v>
      </c>
      <c r="K19" s="141" t="s">
        <v>728</v>
      </c>
      <c r="L19" s="140" t="s">
        <v>729</v>
      </c>
      <c r="M19" s="138" t="s">
        <v>730</v>
      </c>
    </row>
    <row r="20" spans="1:13">
      <c r="A20" s="129" t="s">
        <v>8</v>
      </c>
      <c r="B20" s="128" t="s">
        <v>685</v>
      </c>
      <c r="C20" s="126">
        <v>46</v>
      </c>
      <c r="D20" s="127" t="s">
        <v>686</v>
      </c>
      <c r="E20" s="126">
        <v>5</v>
      </c>
      <c r="F20" s="26"/>
      <c r="J20" s="140" t="s">
        <v>128</v>
      </c>
      <c r="K20" s="142" t="s">
        <v>745</v>
      </c>
      <c r="L20" s="140" t="s">
        <v>731</v>
      </c>
      <c r="M20" s="138" t="s">
        <v>712</v>
      </c>
    </row>
    <row r="21" spans="1:13">
      <c r="A21" s="129" t="s">
        <v>8</v>
      </c>
      <c r="B21" s="128" t="s">
        <v>682</v>
      </c>
      <c r="C21" s="126">
        <v>13</v>
      </c>
      <c r="D21" s="127" t="s">
        <v>686</v>
      </c>
      <c r="E21" s="126">
        <v>5</v>
      </c>
      <c r="F21" s="26"/>
      <c r="J21" s="143" t="s">
        <v>442</v>
      </c>
      <c r="K21" s="144" t="s">
        <v>746</v>
      </c>
      <c r="L21" s="143" t="s">
        <v>727</v>
      </c>
      <c r="M21" s="143" t="s">
        <v>713</v>
      </c>
    </row>
    <row r="22" spans="1:13">
      <c r="A22" s="127" t="s">
        <v>11</v>
      </c>
      <c r="B22" s="128" t="s">
        <v>643</v>
      </c>
      <c r="C22" s="126">
        <v>32</v>
      </c>
      <c r="D22" s="127" t="s">
        <v>686</v>
      </c>
      <c r="E22" s="126">
        <v>5</v>
      </c>
      <c r="F22" s="26"/>
      <c r="J22" s="153"/>
      <c r="K22" s="153"/>
      <c r="L22" s="154">
        <v>87.5</v>
      </c>
      <c r="M22" s="153"/>
    </row>
    <row r="23" spans="1:13">
      <c r="A23" s="127" t="s">
        <v>5</v>
      </c>
      <c r="B23" s="128" t="s">
        <v>644</v>
      </c>
      <c r="C23" s="126">
        <v>200</v>
      </c>
      <c r="D23" s="127" t="s">
        <v>686</v>
      </c>
      <c r="E23" s="126">
        <v>5</v>
      </c>
      <c r="F23" s="26"/>
    </row>
    <row r="24" spans="1:13">
      <c r="A24" s="127" t="s">
        <v>5</v>
      </c>
      <c r="B24" s="128" t="s">
        <v>645</v>
      </c>
      <c r="C24" s="126">
        <v>43</v>
      </c>
      <c r="D24" s="127" t="s">
        <v>686</v>
      </c>
      <c r="E24" s="126">
        <v>5</v>
      </c>
      <c r="F24" s="26"/>
    </row>
    <row r="25" spans="1:13">
      <c r="A25" s="127" t="s">
        <v>5</v>
      </c>
      <c r="B25" s="128" t="s">
        <v>646</v>
      </c>
      <c r="C25" s="126">
        <v>38</v>
      </c>
      <c r="D25" s="127" t="s">
        <v>686</v>
      </c>
      <c r="E25" s="126">
        <v>5</v>
      </c>
      <c r="F25" s="26"/>
    </row>
    <row r="26" spans="1:13">
      <c r="A26" s="129" t="s">
        <v>8</v>
      </c>
      <c r="B26" s="128" t="s">
        <v>684</v>
      </c>
      <c r="C26" s="126">
        <v>21</v>
      </c>
      <c r="D26" s="127" t="s">
        <v>686</v>
      </c>
      <c r="E26" s="126">
        <v>5</v>
      </c>
      <c r="F26" s="26"/>
    </row>
    <row r="27" spans="1:13">
      <c r="A27" s="127" t="s">
        <v>5</v>
      </c>
      <c r="B27" s="128" t="s">
        <v>647</v>
      </c>
      <c r="C27" s="126">
        <v>2</v>
      </c>
      <c r="D27" s="127" t="s">
        <v>686</v>
      </c>
      <c r="E27" s="126">
        <v>5</v>
      </c>
      <c r="F27" s="26"/>
    </row>
    <row r="28" spans="1:13">
      <c r="A28" s="127" t="s">
        <v>5</v>
      </c>
      <c r="B28" s="128" t="s">
        <v>648</v>
      </c>
      <c r="C28" s="126">
        <v>142</v>
      </c>
      <c r="D28" s="127" t="s">
        <v>686</v>
      </c>
      <c r="E28" s="126">
        <v>5</v>
      </c>
      <c r="F28" s="26"/>
    </row>
    <row r="29" spans="1:13">
      <c r="A29" s="127" t="s">
        <v>5</v>
      </c>
      <c r="B29" s="128" t="s">
        <v>649</v>
      </c>
      <c r="C29" s="126">
        <v>553</v>
      </c>
      <c r="D29" s="127" t="s">
        <v>686</v>
      </c>
      <c r="E29" s="126">
        <v>5</v>
      </c>
      <c r="F29" s="26"/>
    </row>
    <row r="30" spans="1:13">
      <c r="A30" s="127" t="s">
        <v>5</v>
      </c>
      <c r="B30" s="128" t="s">
        <v>650</v>
      </c>
      <c r="C30" s="126">
        <v>56</v>
      </c>
      <c r="D30" s="127" t="s">
        <v>686</v>
      </c>
      <c r="E30" s="126">
        <v>5</v>
      </c>
      <c r="F30" s="26"/>
    </row>
    <row r="31" spans="1:13">
      <c r="A31" s="127" t="s">
        <v>687</v>
      </c>
      <c r="B31" s="128" t="s">
        <v>179</v>
      </c>
      <c r="C31" s="126">
        <v>2</v>
      </c>
      <c r="D31" s="127" t="s">
        <v>686</v>
      </c>
      <c r="E31" s="126">
        <v>5</v>
      </c>
      <c r="F31" s="26"/>
    </row>
    <row r="32" spans="1:13">
      <c r="A32" s="129" t="s">
        <v>8</v>
      </c>
      <c r="B32" s="128" t="s">
        <v>651</v>
      </c>
      <c r="C32" s="126">
        <v>2</v>
      </c>
      <c r="D32" s="127" t="s">
        <v>686</v>
      </c>
      <c r="E32" s="126">
        <v>5</v>
      </c>
      <c r="F32" s="26"/>
    </row>
    <row r="33" spans="1:6">
      <c r="A33" s="127" t="s">
        <v>6</v>
      </c>
      <c r="B33" s="128" t="s">
        <v>652</v>
      </c>
      <c r="C33" s="126">
        <v>4</v>
      </c>
      <c r="D33" s="127" t="s">
        <v>686</v>
      </c>
      <c r="E33" s="126">
        <v>5</v>
      </c>
      <c r="F33" s="26"/>
    </row>
    <row r="34" spans="1:6">
      <c r="A34" s="127" t="s">
        <v>13</v>
      </c>
      <c r="B34" s="128" t="s">
        <v>653</v>
      </c>
      <c r="C34" s="126">
        <v>61</v>
      </c>
      <c r="D34" s="127" t="s">
        <v>686</v>
      </c>
      <c r="E34" s="126">
        <v>5</v>
      </c>
      <c r="F34" s="26"/>
    </row>
    <row r="35" spans="1:6">
      <c r="A35" s="127" t="s">
        <v>11</v>
      </c>
      <c r="B35" s="128" t="s">
        <v>654</v>
      </c>
      <c r="C35" s="126">
        <v>24</v>
      </c>
      <c r="D35" s="127" t="s">
        <v>686</v>
      </c>
      <c r="E35" s="126">
        <v>5</v>
      </c>
      <c r="F35" s="26"/>
    </row>
    <row r="36" spans="1:6">
      <c r="A36" s="127" t="s">
        <v>6</v>
      </c>
      <c r="B36" s="128" t="s">
        <v>655</v>
      </c>
      <c r="C36" s="126">
        <v>14</v>
      </c>
      <c r="D36" s="127" t="s">
        <v>686</v>
      </c>
      <c r="E36" s="126">
        <v>5</v>
      </c>
      <c r="F36" s="26"/>
    </row>
    <row r="37" spans="1:6">
      <c r="A37" s="127" t="s">
        <v>5</v>
      </c>
      <c r="B37" s="128" t="s">
        <v>656</v>
      </c>
      <c r="C37" s="126">
        <v>13</v>
      </c>
      <c r="D37" s="127" t="s">
        <v>686</v>
      </c>
      <c r="E37" s="126">
        <v>5</v>
      </c>
      <c r="F37" s="26"/>
    </row>
    <row r="38" spans="1:6">
      <c r="A38" s="127" t="s">
        <v>11</v>
      </c>
      <c r="B38" s="128" t="s">
        <v>657</v>
      </c>
      <c r="C38" s="126">
        <v>82</v>
      </c>
      <c r="D38" s="127" t="s">
        <v>686</v>
      </c>
      <c r="E38" s="126">
        <v>5</v>
      </c>
      <c r="F38" s="26"/>
    </row>
    <row r="39" spans="1:6">
      <c r="A39" s="127" t="s">
        <v>6</v>
      </c>
      <c r="B39" s="128" t="s">
        <v>658</v>
      </c>
      <c r="C39" s="126">
        <v>15</v>
      </c>
      <c r="D39" s="127" t="s">
        <v>686</v>
      </c>
      <c r="E39" s="126">
        <v>5</v>
      </c>
      <c r="F39" s="26"/>
    </row>
    <row r="40" spans="1:6">
      <c r="A40" s="127" t="s">
        <v>5</v>
      </c>
      <c r="B40" s="128" t="s">
        <v>659</v>
      </c>
      <c r="C40" s="126">
        <v>27</v>
      </c>
      <c r="D40" s="127" t="s">
        <v>686</v>
      </c>
      <c r="E40" s="126">
        <v>5</v>
      </c>
      <c r="F40" s="26"/>
    </row>
    <row r="41" spans="1:6">
      <c r="A41" s="127" t="s">
        <v>5</v>
      </c>
      <c r="B41" s="128" t="s">
        <v>660</v>
      </c>
      <c r="C41" s="126">
        <v>400</v>
      </c>
      <c r="D41" s="127" t="s">
        <v>686</v>
      </c>
      <c r="E41" s="126">
        <v>5</v>
      </c>
      <c r="F41" s="26"/>
    </row>
    <row r="42" spans="1:6">
      <c r="A42" s="127" t="s">
        <v>6</v>
      </c>
      <c r="B42" s="128" t="s">
        <v>661</v>
      </c>
      <c r="C42" s="126">
        <v>19</v>
      </c>
      <c r="D42" s="127" t="s">
        <v>686</v>
      </c>
      <c r="E42" s="126">
        <v>5</v>
      </c>
      <c r="F42" s="26"/>
    </row>
    <row r="43" spans="1:6">
      <c r="A43" s="127" t="s">
        <v>6</v>
      </c>
      <c r="B43" s="128" t="s">
        <v>616</v>
      </c>
      <c r="C43" s="126">
        <v>48</v>
      </c>
      <c r="D43" s="127" t="s">
        <v>686</v>
      </c>
      <c r="E43" s="126">
        <v>5</v>
      </c>
      <c r="F43" s="26"/>
    </row>
    <row r="44" spans="1:6">
      <c r="A44" s="127" t="s">
        <v>5</v>
      </c>
      <c r="B44" s="128" t="s">
        <v>662</v>
      </c>
      <c r="C44" s="126">
        <v>13</v>
      </c>
      <c r="D44" s="127" t="s">
        <v>686</v>
      </c>
      <c r="E44" s="126">
        <v>5</v>
      </c>
      <c r="F44" s="26"/>
    </row>
    <row r="45" spans="1:6">
      <c r="A45" s="127" t="s">
        <v>11</v>
      </c>
      <c r="B45" s="128" t="s">
        <v>663</v>
      </c>
      <c r="C45" s="126">
        <v>26</v>
      </c>
      <c r="D45" s="127" t="s">
        <v>686</v>
      </c>
      <c r="E45" s="126">
        <v>4</v>
      </c>
      <c r="F45" s="26"/>
    </row>
    <row r="46" spans="1:6">
      <c r="A46" s="127" t="s">
        <v>13</v>
      </c>
      <c r="B46" s="128" t="s">
        <v>82</v>
      </c>
      <c r="C46" s="126">
        <v>140</v>
      </c>
      <c r="D46" s="127" t="s">
        <v>686</v>
      </c>
      <c r="E46" s="126">
        <v>4</v>
      </c>
      <c r="F46" s="26"/>
    </row>
    <row r="47" spans="1:6">
      <c r="A47" s="127" t="s">
        <v>11</v>
      </c>
      <c r="B47" s="128" t="s">
        <v>657</v>
      </c>
      <c r="C47" s="126">
        <v>35</v>
      </c>
      <c r="D47" s="127" t="s">
        <v>686</v>
      </c>
      <c r="E47" s="126">
        <v>4</v>
      </c>
      <c r="F47" s="26"/>
    </row>
    <row r="48" spans="1:6">
      <c r="A48" s="127" t="s">
        <v>11</v>
      </c>
      <c r="B48" s="128" t="s">
        <v>667</v>
      </c>
      <c r="C48" s="126">
        <v>84</v>
      </c>
      <c r="D48" s="127" t="s">
        <v>686</v>
      </c>
      <c r="E48" s="126">
        <v>4</v>
      </c>
      <c r="F48" s="26"/>
    </row>
    <row r="49" spans="1:6">
      <c r="A49" s="127" t="s">
        <v>5</v>
      </c>
      <c r="B49" s="128" t="s">
        <v>649</v>
      </c>
      <c r="C49" s="126">
        <v>74</v>
      </c>
      <c r="D49" s="127" t="s">
        <v>686</v>
      </c>
      <c r="E49" s="126">
        <v>4</v>
      </c>
      <c r="F49" s="26"/>
    </row>
    <row r="50" spans="1:6">
      <c r="A50" s="127" t="s">
        <v>5</v>
      </c>
      <c r="B50" s="128" t="s">
        <v>639</v>
      </c>
      <c r="C50" s="126">
        <v>350</v>
      </c>
      <c r="D50" s="127" t="s">
        <v>686</v>
      </c>
      <c r="E50" s="126">
        <v>4</v>
      </c>
      <c r="F50" s="26"/>
    </row>
    <row r="51" spans="1:6">
      <c r="A51" s="127" t="s">
        <v>5</v>
      </c>
      <c r="B51" s="128" t="s">
        <v>668</v>
      </c>
      <c r="C51" s="126">
        <v>3</v>
      </c>
      <c r="D51" s="127" t="s">
        <v>686</v>
      </c>
      <c r="E51" s="126">
        <v>4</v>
      </c>
      <c r="F51" s="26"/>
    </row>
    <row r="52" spans="1:6">
      <c r="A52" s="127" t="s">
        <v>8</v>
      </c>
      <c r="B52" s="128" t="s">
        <v>682</v>
      </c>
      <c r="C52" s="126">
        <v>44</v>
      </c>
      <c r="D52" s="127" t="s">
        <v>686</v>
      </c>
      <c r="E52" s="126">
        <v>4</v>
      </c>
      <c r="F52" s="26"/>
    </row>
    <row r="53" spans="1:6">
      <c r="A53" s="127" t="s">
        <v>8</v>
      </c>
      <c r="B53" s="128" t="s">
        <v>681</v>
      </c>
      <c r="C53" s="126">
        <v>6</v>
      </c>
      <c r="D53" s="127" t="s">
        <v>686</v>
      </c>
      <c r="E53" s="126">
        <v>4</v>
      </c>
      <c r="F53" s="26"/>
    </row>
    <row r="54" spans="1:6">
      <c r="A54" s="127" t="s">
        <v>5</v>
      </c>
      <c r="B54" s="128" t="s">
        <v>648</v>
      </c>
      <c r="C54" s="126">
        <v>55</v>
      </c>
      <c r="D54" s="127" t="s">
        <v>686</v>
      </c>
      <c r="E54" s="126">
        <v>4</v>
      </c>
      <c r="F54" s="26"/>
    </row>
    <row r="55" spans="1:6">
      <c r="A55" s="127" t="s">
        <v>6</v>
      </c>
      <c r="B55" s="128" t="s">
        <v>642</v>
      </c>
      <c r="C55" s="126">
        <v>61</v>
      </c>
      <c r="D55" s="127" t="s">
        <v>686</v>
      </c>
      <c r="E55" s="126">
        <v>4</v>
      </c>
      <c r="F55" s="26"/>
    </row>
    <row r="56" spans="1:6">
      <c r="A56" s="127" t="s">
        <v>13</v>
      </c>
      <c r="B56" s="128" t="s">
        <v>653</v>
      </c>
      <c r="C56" s="126">
        <v>150</v>
      </c>
      <c r="D56" s="127" t="s">
        <v>686</v>
      </c>
      <c r="E56" s="126">
        <v>4</v>
      </c>
      <c r="F56" s="26"/>
    </row>
    <row r="57" spans="1:6">
      <c r="A57" s="127" t="s">
        <v>5</v>
      </c>
      <c r="B57" s="128" t="s">
        <v>669</v>
      </c>
      <c r="C57" s="126">
        <v>23</v>
      </c>
      <c r="D57" s="127" t="s">
        <v>686</v>
      </c>
      <c r="E57" s="126">
        <v>4</v>
      </c>
      <c r="F57" s="26"/>
    </row>
    <row r="58" spans="1:6">
      <c r="A58" s="127" t="s">
        <v>8</v>
      </c>
      <c r="B58" s="128" t="s">
        <v>651</v>
      </c>
      <c r="C58" s="126">
        <v>23</v>
      </c>
      <c r="D58" s="127" t="s">
        <v>686</v>
      </c>
      <c r="E58" s="126">
        <v>4</v>
      </c>
      <c r="F58" s="26"/>
    </row>
    <row r="59" spans="1:6">
      <c r="A59" s="127" t="s">
        <v>11</v>
      </c>
      <c r="B59" s="128" t="s">
        <v>664</v>
      </c>
      <c r="C59" s="126">
        <v>2</v>
      </c>
      <c r="D59" s="127" t="s">
        <v>686</v>
      </c>
      <c r="E59" s="126">
        <v>4</v>
      </c>
      <c r="F59" s="26"/>
    </row>
    <row r="60" spans="1:6">
      <c r="A60" s="127" t="s">
        <v>8</v>
      </c>
      <c r="B60" s="128" t="s">
        <v>680</v>
      </c>
      <c r="C60" s="126">
        <v>7</v>
      </c>
      <c r="D60" s="127" t="s">
        <v>686</v>
      </c>
      <c r="E60" s="126">
        <v>3</v>
      </c>
      <c r="F60" s="26"/>
    </row>
    <row r="61" spans="1:6">
      <c r="A61" s="127" t="s">
        <v>8</v>
      </c>
      <c r="B61" s="128" t="s">
        <v>85</v>
      </c>
      <c r="C61" s="126">
        <v>47</v>
      </c>
      <c r="D61" s="127" t="s">
        <v>686</v>
      </c>
      <c r="E61" s="126">
        <v>3</v>
      </c>
      <c r="F61" s="26"/>
    </row>
    <row r="62" spans="1:6">
      <c r="A62" s="127" t="s">
        <v>11</v>
      </c>
      <c r="B62" s="128" t="s">
        <v>664</v>
      </c>
      <c r="C62" s="126">
        <v>13</v>
      </c>
      <c r="D62" s="127" t="s">
        <v>686</v>
      </c>
      <c r="E62" s="126">
        <v>3</v>
      </c>
      <c r="F62" s="26"/>
    </row>
    <row r="63" spans="1:6">
      <c r="A63" s="127" t="s">
        <v>5</v>
      </c>
      <c r="B63" s="128" t="s">
        <v>668</v>
      </c>
      <c r="C63" s="126">
        <v>4</v>
      </c>
      <c r="D63" s="127" t="s">
        <v>686</v>
      </c>
      <c r="E63" s="126">
        <v>3</v>
      </c>
      <c r="F63" s="26"/>
    </row>
    <row r="64" spans="1:6">
      <c r="A64" s="127" t="s">
        <v>5</v>
      </c>
      <c r="B64" s="128" t="s">
        <v>670</v>
      </c>
      <c r="C64" s="126">
        <v>39</v>
      </c>
      <c r="D64" s="127" t="s">
        <v>686</v>
      </c>
      <c r="E64" s="126">
        <v>3</v>
      </c>
      <c r="F64" s="26"/>
    </row>
    <row r="65" spans="1:6">
      <c r="A65" s="127" t="s">
        <v>5</v>
      </c>
      <c r="B65" s="128" t="s">
        <v>640</v>
      </c>
      <c r="C65" s="126">
        <v>11</v>
      </c>
      <c r="D65" s="127" t="s">
        <v>686</v>
      </c>
      <c r="E65" s="126">
        <v>2</v>
      </c>
      <c r="F65" s="26"/>
    </row>
    <row r="66" spans="1:6">
      <c r="A66" s="127" t="s">
        <v>6</v>
      </c>
      <c r="B66" s="128" t="s">
        <v>665</v>
      </c>
      <c r="C66" s="126">
        <v>8</v>
      </c>
      <c r="D66" s="127" t="s">
        <v>686</v>
      </c>
      <c r="E66" s="126">
        <v>2</v>
      </c>
      <c r="F66" s="26"/>
    </row>
    <row r="67" spans="1:6">
      <c r="A67" s="127" t="s">
        <v>5</v>
      </c>
      <c r="B67" s="128" t="s">
        <v>679</v>
      </c>
      <c r="C67" s="126">
        <v>54</v>
      </c>
      <c r="D67" s="127" t="s">
        <v>686</v>
      </c>
      <c r="E67" s="126">
        <v>2</v>
      </c>
      <c r="F67" s="26"/>
    </row>
    <row r="68" spans="1:6">
      <c r="A68" s="127" t="s">
        <v>6</v>
      </c>
      <c r="B68" s="128" t="s">
        <v>666</v>
      </c>
      <c r="C68" s="126">
        <v>20</v>
      </c>
      <c r="D68" s="127" t="s">
        <v>686</v>
      </c>
      <c r="E68" s="126">
        <v>2</v>
      </c>
      <c r="F68" s="26"/>
    </row>
    <row r="69" spans="1:6">
      <c r="A69" s="130" t="s">
        <v>6</v>
      </c>
      <c r="B69" s="131" t="s">
        <v>658</v>
      </c>
      <c r="C69" s="132">
        <v>22</v>
      </c>
      <c r="D69" s="130" t="s">
        <v>686</v>
      </c>
      <c r="E69" s="132">
        <v>2</v>
      </c>
      <c r="F69" s="133"/>
    </row>
    <row r="70" spans="1:6">
      <c r="B70" s="128" t="s">
        <v>671</v>
      </c>
      <c r="C70">
        <f>SUM(C2:C69)</f>
        <v>20381</v>
      </c>
    </row>
  </sheetData>
  <mergeCells count="2">
    <mergeCell ref="L9:L10"/>
    <mergeCell ref="L12:L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V138"/>
  <sheetViews>
    <sheetView topLeftCell="C136" workbookViewId="0">
      <selection activeCell="B54" sqref="B54"/>
    </sheetView>
  </sheetViews>
  <sheetFormatPr defaultColWidth="9.140625" defaultRowHeight="14.25"/>
  <cols>
    <col min="1" max="1" width="18" style="163" bestFit="1" customWidth="1"/>
    <col min="2" max="2" width="50" style="163" bestFit="1" customWidth="1"/>
    <col min="3" max="3" width="10.28515625" style="163" bestFit="1" customWidth="1"/>
    <col min="4" max="4" width="13.42578125" style="163" bestFit="1" customWidth="1"/>
    <col min="5" max="6" width="4" style="163" bestFit="1" customWidth="1"/>
    <col min="7" max="7" width="5" style="163" bestFit="1" customWidth="1"/>
    <col min="8" max="9" width="6" style="163" bestFit="1" customWidth="1"/>
    <col min="10" max="11" width="5" style="163" bestFit="1" customWidth="1"/>
    <col min="12" max="12" width="6" style="163" bestFit="1" customWidth="1"/>
    <col min="13" max="13" width="22.28515625" style="163" bestFit="1" customWidth="1"/>
    <col min="14" max="14" width="9.140625" style="163"/>
    <col min="15" max="15" width="4.28515625" style="171" customWidth="1"/>
    <col min="16" max="16" width="12.28515625" style="163" bestFit="1" customWidth="1"/>
    <col min="17" max="17" width="44.140625" style="163" bestFit="1" customWidth="1"/>
    <col min="18" max="18" width="11.5703125" style="163" bestFit="1" customWidth="1"/>
    <col min="19" max="19" width="12" style="163" bestFit="1" customWidth="1"/>
    <col min="20" max="20" width="8.140625" style="163" bestFit="1" customWidth="1"/>
    <col min="21" max="21" width="4.85546875" style="171" customWidth="1"/>
    <col min="22" max="22" width="13.42578125" style="163" bestFit="1" customWidth="1"/>
    <col min="23" max="23" width="41.28515625" style="163" bestFit="1" customWidth="1"/>
    <col min="24" max="24" width="11.5703125" style="163" bestFit="1" customWidth="1"/>
    <col min="25" max="25" width="12" style="163" bestFit="1" customWidth="1"/>
    <col min="26" max="26" width="8.140625" style="163" bestFit="1" customWidth="1"/>
    <col min="27" max="27" width="4.85546875" style="171" customWidth="1"/>
    <col min="28" max="28" width="9.140625" style="163"/>
    <col min="29" max="29" width="18.7109375" style="163" bestFit="1" customWidth="1"/>
    <col min="30" max="30" width="12.7109375" style="163" bestFit="1" customWidth="1"/>
    <col min="31" max="31" width="12.85546875" style="163" bestFit="1" customWidth="1"/>
    <col min="32" max="32" width="9.140625" style="163"/>
    <col min="33" max="33" width="5.140625" style="171" customWidth="1"/>
    <col min="34" max="34" width="2.7109375" style="163" bestFit="1" customWidth="1"/>
    <col min="35" max="35" width="11.28515625" style="163" bestFit="1" customWidth="1"/>
    <col min="36" max="36" width="22.7109375" style="163" bestFit="1" customWidth="1"/>
    <col min="37" max="37" width="25.28515625" style="163" bestFit="1" customWidth="1"/>
    <col min="38" max="38" width="7" style="163" bestFit="1" customWidth="1"/>
    <col min="39" max="39" width="14.85546875" style="163" customWidth="1"/>
    <col min="40" max="40" width="7" style="163" bestFit="1" customWidth="1"/>
    <col min="41" max="41" width="4.28515625" style="212" customWidth="1"/>
    <col min="42" max="42" width="2.7109375" style="163" bestFit="1" customWidth="1"/>
    <col min="43" max="43" width="11.5703125" style="163" bestFit="1" customWidth="1"/>
    <col min="44" max="44" width="18.28515625" style="163" bestFit="1" customWidth="1"/>
    <col min="45" max="45" width="19.42578125" style="163" bestFit="1" customWidth="1"/>
    <col min="46" max="46" width="9.140625" style="163"/>
    <col min="47" max="47" width="12.7109375" style="163" customWidth="1"/>
    <col min="48" max="48" width="7" style="163" bestFit="1" customWidth="1"/>
    <col min="49" max="16384" width="9.140625" style="163"/>
  </cols>
  <sheetData>
    <row r="1" spans="1:48" ht="15.75" thickBot="1">
      <c r="A1" s="1008" t="s">
        <v>772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1008"/>
      <c r="N1" s="1008"/>
      <c r="P1" s="1008" t="s">
        <v>773</v>
      </c>
      <c r="Q1" s="1008"/>
      <c r="R1" s="1008"/>
      <c r="S1" s="1008"/>
      <c r="T1" s="1008"/>
      <c r="V1" s="1008" t="s">
        <v>774</v>
      </c>
      <c r="W1" s="1008"/>
      <c r="X1" s="1008"/>
      <c r="Y1" s="1008"/>
      <c r="Z1" s="1008"/>
      <c r="AB1" s="1008" t="s">
        <v>775</v>
      </c>
      <c r="AC1" s="1008"/>
      <c r="AD1" s="1008"/>
      <c r="AE1" s="1008"/>
      <c r="AF1" s="1008"/>
      <c r="AH1" s="1009" t="s">
        <v>775</v>
      </c>
      <c r="AI1" s="1009"/>
      <c r="AJ1" s="1009"/>
      <c r="AK1" s="1009"/>
      <c r="AL1" s="1009"/>
      <c r="AM1" s="1009"/>
      <c r="AN1" s="1009"/>
      <c r="AP1" s="1005" t="s">
        <v>810</v>
      </c>
      <c r="AQ1" s="1006"/>
      <c r="AR1" s="1006"/>
      <c r="AS1" s="1006"/>
      <c r="AT1" s="1006"/>
      <c r="AU1" s="1006"/>
      <c r="AV1" s="1007"/>
    </row>
    <row r="2" spans="1:48" ht="15.75" thickBot="1">
      <c r="A2" s="205" t="s">
        <v>0</v>
      </c>
      <c r="B2" s="205" t="s">
        <v>1</v>
      </c>
      <c r="C2" s="205" t="s">
        <v>7</v>
      </c>
      <c r="D2" s="205" t="s">
        <v>2</v>
      </c>
      <c r="E2" s="206" t="s">
        <v>257</v>
      </c>
      <c r="F2" s="206" t="s">
        <v>313</v>
      </c>
      <c r="G2" s="206" t="s">
        <v>259</v>
      </c>
      <c r="H2" s="206" t="s">
        <v>197</v>
      </c>
      <c r="I2" s="206" t="s">
        <v>233</v>
      </c>
      <c r="J2" s="206" t="s">
        <v>314</v>
      </c>
      <c r="K2" s="206" t="s">
        <v>315</v>
      </c>
      <c r="L2" s="206" t="s">
        <v>263</v>
      </c>
      <c r="M2" s="204" t="s">
        <v>771</v>
      </c>
      <c r="N2" s="204" t="s">
        <v>678</v>
      </c>
      <c r="P2" s="188" t="s">
        <v>458</v>
      </c>
      <c r="Q2" s="189" t="s">
        <v>1</v>
      </c>
      <c r="R2" s="189" t="s">
        <v>7</v>
      </c>
      <c r="S2" s="189" t="s">
        <v>459</v>
      </c>
      <c r="T2" s="190" t="s">
        <v>4</v>
      </c>
      <c r="V2" s="188" t="s">
        <v>458</v>
      </c>
      <c r="W2" s="189" t="s">
        <v>1</v>
      </c>
      <c r="X2" s="189" t="s">
        <v>7</v>
      </c>
      <c r="Y2" s="189" t="s">
        <v>459</v>
      </c>
      <c r="Z2" s="190" t="s">
        <v>4</v>
      </c>
      <c r="AB2" s="165" t="s">
        <v>458</v>
      </c>
      <c r="AC2" s="166" t="s">
        <v>1</v>
      </c>
      <c r="AD2" s="166" t="s">
        <v>7</v>
      </c>
      <c r="AE2" s="167" t="s">
        <v>459</v>
      </c>
      <c r="AF2" s="168" t="s">
        <v>4</v>
      </c>
      <c r="AH2" s="205" t="s">
        <v>778</v>
      </c>
      <c r="AI2" s="205" t="s">
        <v>0</v>
      </c>
      <c r="AJ2" s="205" t="s">
        <v>1</v>
      </c>
      <c r="AK2" s="205" t="s">
        <v>779</v>
      </c>
      <c r="AL2" s="1013" t="s">
        <v>993</v>
      </c>
      <c r="AM2" s="1013"/>
      <c r="AN2" s="205" t="s">
        <v>4</v>
      </c>
      <c r="AP2" s="209" t="s">
        <v>778</v>
      </c>
      <c r="AQ2" s="209" t="s">
        <v>0</v>
      </c>
      <c r="AR2" s="209" t="s">
        <v>1</v>
      </c>
      <c r="AS2" s="209" t="s">
        <v>779</v>
      </c>
      <c r="AT2" s="1013" t="s">
        <v>993</v>
      </c>
      <c r="AU2" s="1013"/>
      <c r="AV2" s="209" t="s">
        <v>4</v>
      </c>
    </row>
    <row r="3" spans="1:48" ht="15" customHeight="1">
      <c r="A3" s="207" t="s">
        <v>765</v>
      </c>
      <c r="B3" s="207" t="s">
        <v>887</v>
      </c>
      <c r="C3" s="207">
        <f>SUM(E3:L3)</f>
        <v>3</v>
      </c>
      <c r="D3" s="207" t="s">
        <v>629</v>
      </c>
      <c r="E3" s="207"/>
      <c r="F3" s="207">
        <v>1</v>
      </c>
      <c r="G3" s="207"/>
      <c r="H3" s="207">
        <v>1</v>
      </c>
      <c r="I3" s="207">
        <v>1</v>
      </c>
      <c r="J3" s="207"/>
      <c r="K3" s="207"/>
      <c r="L3" s="207"/>
      <c r="M3" s="164" t="s">
        <v>765</v>
      </c>
      <c r="N3" s="164">
        <f>SUM(C3:C5)</f>
        <v>50</v>
      </c>
      <c r="P3" s="191" t="s">
        <v>763</v>
      </c>
      <c r="Q3" s="192" t="s">
        <v>847</v>
      </c>
      <c r="R3" s="191">
        <v>4.3</v>
      </c>
      <c r="S3" s="191" t="s">
        <v>263</v>
      </c>
      <c r="T3" s="191" t="s">
        <v>751</v>
      </c>
      <c r="V3" s="25" t="s">
        <v>28</v>
      </c>
      <c r="W3" s="199" t="s">
        <v>875</v>
      </c>
      <c r="X3" s="25">
        <v>5</v>
      </c>
      <c r="Y3" s="25" t="s">
        <v>197</v>
      </c>
      <c r="Z3" s="25" t="s">
        <v>753</v>
      </c>
      <c r="AB3" s="29"/>
      <c r="AC3" s="29"/>
      <c r="AD3" s="29"/>
      <c r="AE3" s="29"/>
      <c r="AF3" s="29"/>
      <c r="AH3" s="83">
        <v>1</v>
      </c>
      <c r="AI3" s="83" t="s">
        <v>169</v>
      </c>
      <c r="AJ3" s="84" t="s">
        <v>170</v>
      </c>
      <c r="AK3" s="83" t="s">
        <v>780</v>
      </c>
      <c r="AL3" s="1010" t="s">
        <v>994</v>
      </c>
      <c r="AM3" s="1010"/>
      <c r="AN3" s="210" t="s">
        <v>809</v>
      </c>
      <c r="AP3" s="83">
        <v>1</v>
      </c>
      <c r="AQ3" s="83" t="s">
        <v>196</v>
      </c>
      <c r="AR3" s="84" t="s">
        <v>341</v>
      </c>
      <c r="AS3" s="83" t="s">
        <v>786</v>
      </c>
      <c r="AT3" s="1010" t="s">
        <v>994</v>
      </c>
      <c r="AU3" s="1010"/>
      <c r="AV3" s="210" t="s">
        <v>829</v>
      </c>
    </row>
    <row r="4" spans="1:48">
      <c r="A4" s="207" t="s">
        <v>765</v>
      </c>
      <c r="B4" s="207" t="s">
        <v>888</v>
      </c>
      <c r="C4" s="207">
        <f t="shared" ref="C4:C10" si="0">SUM(E4:L4)</f>
        <v>40</v>
      </c>
      <c r="D4" s="207" t="s">
        <v>629</v>
      </c>
      <c r="E4" s="207"/>
      <c r="F4" s="207"/>
      <c r="G4" s="207">
        <v>6</v>
      </c>
      <c r="H4" s="207">
        <v>1</v>
      </c>
      <c r="I4" s="207">
        <v>23</v>
      </c>
      <c r="J4" s="207"/>
      <c r="K4" s="207">
        <v>4</v>
      </c>
      <c r="L4" s="207">
        <v>6</v>
      </c>
      <c r="M4" s="164" t="s">
        <v>766</v>
      </c>
      <c r="N4" s="164">
        <f>SUM(C6:C8)</f>
        <v>244</v>
      </c>
      <c r="P4" s="193" t="s">
        <v>28</v>
      </c>
      <c r="Q4" s="194" t="s">
        <v>848</v>
      </c>
      <c r="R4" s="191">
        <v>0.66500000000000004</v>
      </c>
      <c r="S4" s="191" t="s">
        <v>233</v>
      </c>
      <c r="T4" s="191" t="s">
        <v>752</v>
      </c>
      <c r="V4" s="25" t="s">
        <v>137</v>
      </c>
      <c r="W4" s="199" t="s">
        <v>876</v>
      </c>
      <c r="X4" s="25">
        <v>5</v>
      </c>
      <c r="Y4" s="25" t="s">
        <v>197</v>
      </c>
      <c r="Z4" s="25" t="s">
        <v>753</v>
      </c>
      <c r="AB4" s="29"/>
      <c r="AC4" s="29"/>
      <c r="AD4" s="29"/>
      <c r="AE4" s="29"/>
      <c r="AF4" s="29"/>
      <c r="AH4" s="83">
        <v>2</v>
      </c>
      <c r="AI4" s="83" t="s">
        <v>169</v>
      </c>
      <c r="AJ4" s="84" t="s">
        <v>170</v>
      </c>
      <c r="AK4" s="83" t="s">
        <v>780</v>
      </c>
      <c r="AL4" s="1010" t="s">
        <v>994</v>
      </c>
      <c r="AM4" s="1010"/>
      <c r="AN4" s="210" t="s">
        <v>809</v>
      </c>
      <c r="AP4" s="83">
        <v>2</v>
      </c>
      <c r="AQ4" s="83" t="s">
        <v>196</v>
      </c>
      <c r="AR4" s="84" t="s">
        <v>341</v>
      </c>
      <c r="AS4" s="83" t="s">
        <v>786</v>
      </c>
      <c r="AT4" s="1010" t="s">
        <v>994</v>
      </c>
      <c r="AU4" s="1010"/>
      <c r="AV4" s="210" t="s">
        <v>829</v>
      </c>
    </row>
    <row r="5" spans="1:48">
      <c r="A5" s="207" t="s">
        <v>765</v>
      </c>
      <c r="B5" s="207" t="s">
        <v>889</v>
      </c>
      <c r="C5" s="207">
        <f t="shared" si="0"/>
        <v>7</v>
      </c>
      <c r="D5" s="207" t="s">
        <v>629</v>
      </c>
      <c r="E5" s="207"/>
      <c r="F5" s="207"/>
      <c r="G5" s="207"/>
      <c r="H5" s="207"/>
      <c r="I5" s="207">
        <v>7</v>
      </c>
      <c r="J5" s="207"/>
      <c r="K5" s="207"/>
      <c r="L5" s="207"/>
      <c r="M5" s="164" t="s">
        <v>672</v>
      </c>
      <c r="N5" s="164">
        <f>SUM(C9:C28)</f>
        <v>7913</v>
      </c>
      <c r="P5" s="191" t="s">
        <v>28</v>
      </c>
      <c r="Q5" s="195" t="s">
        <v>849</v>
      </c>
      <c r="R5" s="191">
        <v>3.32</v>
      </c>
      <c r="S5" s="191" t="s">
        <v>197</v>
      </c>
      <c r="T5" s="191" t="s">
        <v>753</v>
      </c>
      <c r="V5" s="25" t="s">
        <v>28</v>
      </c>
      <c r="W5" s="199" t="s">
        <v>877</v>
      </c>
      <c r="X5" s="25">
        <v>5</v>
      </c>
      <c r="Y5" s="25" t="s">
        <v>263</v>
      </c>
      <c r="Z5" s="25" t="s">
        <v>837</v>
      </c>
      <c r="AB5" s="29"/>
      <c r="AC5" s="29"/>
      <c r="AD5" s="29"/>
      <c r="AE5" s="29"/>
      <c r="AF5" s="29"/>
      <c r="AH5" s="83">
        <v>3</v>
      </c>
      <c r="AI5" s="83" t="s">
        <v>171</v>
      </c>
      <c r="AJ5" s="84" t="s">
        <v>781</v>
      </c>
      <c r="AK5" s="83" t="s">
        <v>782</v>
      </c>
      <c r="AL5" s="1010" t="s">
        <v>994</v>
      </c>
      <c r="AM5" s="1010"/>
      <c r="AN5" s="210" t="s">
        <v>809</v>
      </c>
      <c r="AP5" s="83">
        <v>3</v>
      </c>
      <c r="AQ5" s="83" t="s">
        <v>811</v>
      </c>
      <c r="AR5" s="84" t="s">
        <v>812</v>
      </c>
      <c r="AS5" s="83" t="s">
        <v>793</v>
      </c>
      <c r="AT5" s="1010" t="s">
        <v>994</v>
      </c>
      <c r="AU5" s="1010"/>
      <c r="AV5" s="210" t="s">
        <v>829</v>
      </c>
    </row>
    <row r="6" spans="1:48">
      <c r="A6" s="207" t="s">
        <v>766</v>
      </c>
      <c r="B6" s="207" t="s">
        <v>890</v>
      </c>
      <c r="C6" s="207">
        <f t="shared" si="0"/>
        <v>7</v>
      </c>
      <c r="D6" s="207" t="s">
        <v>830</v>
      </c>
      <c r="E6" s="207"/>
      <c r="F6" s="207"/>
      <c r="G6" s="207"/>
      <c r="H6" s="207">
        <v>5</v>
      </c>
      <c r="I6" s="207"/>
      <c r="J6" s="207"/>
      <c r="K6" s="207">
        <v>2</v>
      </c>
      <c r="L6" s="207"/>
      <c r="M6" s="164" t="s">
        <v>677</v>
      </c>
      <c r="N6" s="164">
        <f>SUM(C32:C41)</f>
        <v>4078</v>
      </c>
      <c r="P6" s="191" t="s">
        <v>28</v>
      </c>
      <c r="Q6" s="195" t="s">
        <v>850</v>
      </c>
      <c r="R6" s="191">
        <v>1.1399999999999999</v>
      </c>
      <c r="S6" s="191" t="s">
        <v>233</v>
      </c>
      <c r="T6" s="191" t="s">
        <v>752</v>
      </c>
      <c r="V6" s="25" t="s">
        <v>28</v>
      </c>
      <c r="W6" s="199" t="s">
        <v>777</v>
      </c>
      <c r="X6" s="25">
        <v>5</v>
      </c>
      <c r="Y6" s="25" t="s">
        <v>263</v>
      </c>
      <c r="Z6" s="25" t="s">
        <v>837</v>
      </c>
      <c r="AB6" s="29"/>
      <c r="AC6" s="29"/>
      <c r="AD6" s="29"/>
      <c r="AE6" s="29"/>
      <c r="AF6" s="29"/>
      <c r="AH6" s="83">
        <v>4</v>
      </c>
      <c r="AI6" s="83" t="s">
        <v>171</v>
      </c>
      <c r="AJ6" s="84" t="s">
        <v>781</v>
      </c>
      <c r="AK6" s="83" t="s">
        <v>782</v>
      </c>
      <c r="AL6" s="1010" t="s">
        <v>994</v>
      </c>
      <c r="AM6" s="1010"/>
      <c r="AN6" s="210" t="s">
        <v>809</v>
      </c>
      <c r="AP6" s="83">
        <v>4</v>
      </c>
      <c r="AQ6" s="83" t="s">
        <v>811</v>
      </c>
      <c r="AR6" s="84" t="s">
        <v>812</v>
      </c>
      <c r="AS6" s="83" t="s">
        <v>793</v>
      </c>
      <c r="AT6" s="1010" t="s">
        <v>994</v>
      </c>
      <c r="AU6" s="1010"/>
      <c r="AV6" s="210" t="s">
        <v>829</v>
      </c>
    </row>
    <row r="7" spans="1:48" ht="15" customHeight="1">
      <c r="A7" s="207" t="s">
        <v>766</v>
      </c>
      <c r="B7" s="207" t="s">
        <v>891</v>
      </c>
      <c r="C7" s="207">
        <f t="shared" si="0"/>
        <v>231</v>
      </c>
      <c r="D7" s="207" t="s">
        <v>629</v>
      </c>
      <c r="E7" s="207"/>
      <c r="F7" s="207"/>
      <c r="G7" s="207">
        <v>32</v>
      </c>
      <c r="H7" s="207">
        <v>110</v>
      </c>
      <c r="I7" s="207">
        <v>32</v>
      </c>
      <c r="J7" s="207"/>
      <c r="K7" s="207">
        <v>7</v>
      </c>
      <c r="L7" s="207">
        <v>50</v>
      </c>
      <c r="M7" s="178" t="s">
        <v>831</v>
      </c>
      <c r="N7" s="29">
        <f>SUM(C29:C31)</f>
        <v>106</v>
      </c>
      <c r="P7" s="191" t="s">
        <v>196</v>
      </c>
      <c r="Q7" s="191" t="s">
        <v>851</v>
      </c>
      <c r="R7" s="191">
        <v>0.28000000000000003</v>
      </c>
      <c r="S7" s="191" t="s">
        <v>233</v>
      </c>
      <c r="T7" s="191" t="s">
        <v>752</v>
      </c>
      <c r="V7" s="25" t="s">
        <v>838</v>
      </c>
      <c r="W7" s="199" t="s">
        <v>878</v>
      </c>
      <c r="X7" s="25">
        <v>5</v>
      </c>
      <c r="Y7" s="25" t="s">
        <v>263</v>
      </c>
      <c r="Z7" s="25" t="s">
        <v>836</v>
      </c>
      <c r="AB7" s="29"/>
      <c r="AC7" s="29"/>
      <c r="AD7" s="29"/>
      <c r="AE7" s="29"/>
      <c r="AF7" s="29"/>
      <c r="AH7" s="83">
        <v>5</v>
      </c>
      <c r="AI7" s="83" t="s">
        <v>171</v>
      </c>
      <c r="AJ7" s="84" t="s">
        <v>783</v>
      </c>
      <c r="AK7" s="83" t="s">
        <v>784</v>
      </c>
      <c r="AL7" s="1010" t="s">
        <v>995</v>
      </c>
      <c r="AM7" s="1010"/>
      <c r="AN7" s="210" t="s">
        <v>809</v>
      </c>
      <c r="AP7" s="83">
        <v>5</v>
      </c>
      <c r="AQ7" s="83" t="s">
        <v>813</v>
      </c>
      <c r="AR7" s="84" t="s">
        <v>814</v>
      </c>
      <c r="AS7" s="83" t="s">
        <v>815</v>
      </c>
      <c r="AT7" s="1010" t="s">
        <v>994</v>
      </c>
      <c r="AU7" s="1010"/>
      <c r="AV7" s="210" t="s">
        <v>829</v>
      </c>
    </row>
    <row r="8" spans="1:48">
      <c r="A8" s="207" t="s">
        <v>766</v>
      </c>
      <c r="B8" s="207" t="s">
        <v>892</v>
      </c>
      <c r="C8" s="207">
        <f t="shared" si="0"/>
        <v>6</v>
      </c>
      <c r="D8" s="207" t="s">
        <v>629</v>
      </c>
      <c r="E8" s="207"/>
      <c r="F8" s="207"/>
      <c r="G8" s="207"/>
      <c r="H8" s="207"/>
      <c r="I8" s="207"/>
      <c r="J8" s="207"/>
      <c r="K8" s="207"/>
      <c r="L8" s="207">
        <v>6</v>
      </c>
      <c r="M8" s="178" t="s">
        <v>832</v>
      </c>
      <c r="N8" s="29">
        <f>SUM(C42)</f>
        <v>32</v>
      </c>
      <c r="P8" s="191" t="s">
        <v>442</v>
      </c>
      <c r="Q8" s="194" t="s">
        <v>852</v>
      </c>
      <c r="R8" s="191">
        <v>2</v>
      </c>
      <c r="S8" s="191" t="s">
        <v>233</v>
      </c>
      <c r="T8" s="191" t="s">
        <v>752</v>
      </c>
      <c r="V8" s="25" t="s">
        <v>226</v>
      </c>
      <c r="W8" s="199" t="s">
        <v>879</v>
      </c>
      <c r="X8" s="25">
        <v>5</v>
      </c>
      <c r="Y8" s="25" t="s">
        <v>263</v>
      </c>
      <c r="Z8" s="25" t="s">
        <v>836</v>
      </c>
      <c r="AB8" s="29"/>
      <c r="AC8" s="29"/>
      <c r="AD8" s="29"/>
      <c r="AE8" s="29"/>
      <c r="AF8" s="29"/>
      <c r="AH8" s="83">
        <v>6</v>
      </c>
      <c r="AI8" s="83" t="s">
        <v>128</v>
      </c>
      <c r="AJ8" s="84" t="s">
        <v>785</v>
      </c>
      <c r="AK8" s="83" t="s">
        <v>786</v>
      </c>
      <c r="AL8" s="1010" t="s">
        <v>995</v>
      </c>
      <c r="AM8" s="1010"/>
      <c r="AN8" s="210" t="s">
        <v>809</v>
      </c>
      <c r="AP8" s="83">
        <v>6</v>
      </c>
      <c r="AQ8" s="83" t="s">
        <v>813</v>
      </c>
      <c r="AR8" s="84" t="s">
        <v>814</v>
      </c>
      <c r="AS8" s="83" t="s">
        <v>815</v>
      </c>
      <c r="AT8" s="1010" t="s">
        <v>994</v>
      </c>
      <c r="AU8" s="1010"/>
      <c r="AV8" s="210" t="s">
        <v>829</v>
      </c>
    </row>
    <row r="9" spans="1:48">
      <c r="A9" s="207" t="s">
        <v>672</v>
      </c>
      <c r="B9" s="207" t="s">
        <v>893</v>
      </c>
      <c r="C9" s="207">
        <f t="shared" si="0"/>
        <v>95</v>
      </c>
      <c r="D9" s="207" t="s">
        <v>629</v>
      </c>
      <c r="E9" s="207"/>
      <c r="F9" s="207"/>
      <c r="G9" s="207"/>
      <c r="H9" s="207">
        <v>19</v>
      </c>
      <c r="I9" s="207"/>
      <c r="J9" s="207"/>
      <c r="K9" s="207">
        <v>76</v>
      </c>
      <c r="L9" s="207"/>
      <c r="M9" s="164" t="s">
        <v>767</v>
      </c>
      <c r="N9" s="164">
        <f>SUM(C43)</f>
        <v>94</v>
      </c>
      <c r="P9" s="191" t="s">
        <v>128</v>
      </c>
      <c r="Q9" s="195" t="s">
        <v>853</v>
      </c>
      <c r="R9" s="191">
        <v>1.72</v>
      </c>
      <c r="S9" s="191" t="s">
        <v>233</v>
      </c>
      <c r="T9" s="191" t="s">
        <v>752</v>
      </c>
      <c r="V9" s="25" t="s">
        <v>28</v>
      </c>
      <c r="W9" s="199" t="s">
        <v>839</v>
      </c>
      <c r="X9" s="25">
        <v>5</v>
      </c>
      <c r="Y9" s="25" t="s">
        <v>233</v>
      </c>
      <c r="Z9" s="25" t="s">
        <v>752</v>
      </c>
      <c r="AB9" s="29"/>
      <c r="AC9" s="29"/>
      <c r="AD9" s="29"/>
      <c r="AE9" s="29"/>
      <c r="AF9" s="29"/>
      <c r="AH9" s="83">
        <v>7</v>
      </c>
      <c r="AI9" s="83" t="s">
        <v>128</v>
      </c>
      <c r="AJ9" s="84" t="s">
        <v>787</v>
      </c>
      <c r="AK9" s="83" t="s">
        <v>788</v>
      </c>
      <c r="AL9" s="1010" t="s">
        <v>995</v>
      </c>
      <c r="AM9" s="1010"/>
      <c r="AN9" s="210" t="s">
        <v>809</v>
      </c>
      <c r="AP9" s="83">
        <v>7</v>
      </c>
      <c r="AQ9" s="83" t="s">
        <v>181</v>
      </c>
      <c r="AR9" s="84" t="s">
        <v>816</v>
      </c>
      <c r="AS9" s="83" t="s">
        <v>817</v>
      </c>
      <c r="AT9" s="1010" t="s">
        <v>994</v>
      </c>
      <c r="AU9" s="1010"/>
      <c r="AV9" s="210" t="s">
        <v>829</v>
      </c>
    </row>
    <row r="10" spans="1:48">
      <c r="A10" s="207" t="s">
        <v>672</v>
      </c>
      <c r="B10" s="207" t="s">
        <v>894</v>
      </c>
      <c r="C10" s="207">
        <f t="shared" si="0"/>
        <v>19</v>
      </c>
      <c r="D10" s="207" t="s">
        <v>629</v>
      </c>
      <c r="E10" s="207"/>
      <c r="F10" s="207"/>
      <c r="G10" s="207">
        <v>1</v>
      </c>
      <c r="H10" s="207"/>
      <c r="I10" s="207"/>
      <c r="J10" s="207"/>
      <c r="K10" s="207">
        <v>18</v>
      </c>
      <c r="L10" s="207"/>
      <c r="M10" s="164" t="s">
        <v>768</v>
      </c>
      <c r="N10" s="164">
        <f>SUM(C44)</f>
        <v>196</v>
      </c>
      <c r="P10" s="191" t="s">
        <v>128</v>
      </c>
      <c r="Q10" s="195" t="s">
        <v>853</v>
      </c>
      <c r="R10" s="191">
        <v>0.93</v>
      </c>
      <c r="S10" s="191" t="s">
        <v>233</v>
      </c>
      <c r="T10" s="191" t="s">
        <v>752</v>
      </c>
      <c r="V10" s="25" t="s">
        <v>20</v>
      </c>
      <c r="W10" s="199" t="s">
        <v>880</v>
      </c>
      <c r="X10" s="25">
        <v>5</v>
      </c>
      <c r="Y10" s="25" t="s">
        <v>263</v>
      </c>
      <c r="Z10" s="25" t="s">
        <v>835</v>
      </c>
      <c r="AB10" s="29"/>
      <c r="AC10" s="29"/>
      <c r="AD10" s="29"/>
      <c r="AE10" s="29"/>
      <c r="AF10" s="29"/>
      <c r="AH10" s="83">
        <v>8</v>
      </c>
      <c r="AI10" s="83" t="s">
        <v>196</v>
      </c>
      <c r="AJ10" s="84" t="s">
        <v>789</v>
      </c>
      <c r="AK10" s="83" t="s">
        <v>790</v>
      </c>
      <c r="AL10" s="1010" t="s">
        <v>994</v>
      </c>
      <c r="AM10" s="1010"/>
      <c r="AN10" s="210" t="s">
        <v>809</v>
      </c>
      <c r="AP10" s="83">
        <v>8</v>
      </c>
      <c r="AQ10" s="83" t="s">
        <v>181</v>
      </c>
      <c r="AR10" s="84" t="s">
        <v>816</v>
      </c>
      <c r="AS10" s="83" t="s">
        <v>817</v>
      </c>
      <c r="AT10" s="1010" t="s">
        <v>994</v>
      </c>
      <c r="AU10" s="1010"/>
      <c r="AV10" s="210" t="s">
        <v>829</v>
      </c>
    </row>
    <row r="11" spans="1:48">
      <c r="A11" s="207" t="s">
        <v>672</v>
      </c>
      <c r="B11" s="207" t="s">
        <v>928</v>
      </c>
      <c r="C11" s="207">
        <f t="shared" ref="C11:C42" si="1">SUM(E11:L11)</f>
        <v>8</v>
      </c>
      <c r="D11" s="207" t="s">
        <v>629</v>
      </c>
      <c r="E11" s="207"/>
      <c r="F11" s="207"/>
      <c r="G11" s="207"/>
      <c r="H11" s="207"/>
      <c r="I11" s="207">
        <v>8</v>
      </c>
      <c r="J11" s="207"/>
      <c r="K11" s="207"/>
      <c r="L11" s="207"/>
      <c r="M11" s="164" t="s">
        <v>675</v>
      </c>
      <c r="N11" s="164">
        <f>SUM(C45)</f>
        <v>539</v>
      </c>
      <c r="P11" s="191" t="s">
        <v>171</v>
      </c>
      <c r="Q11" s="191" t="s">
        <v>854</v>
      </c>
      <c r="R11" s="191">
        <v>0.77500000000000002</v>
      </c>
      <c r="S11" s="191" t="s">
        <v>233</v>
      </c>
      <c r="T11" s="191" t="s">
        <v>751</v>
      </c>
      <c r="V11" s="25" t="s">
        <v>20</v>
      </c>
      <c r="W11" s="199" t="s">
        <v>834</v>
      </c>
      <c r="X11" s="25">
        <v>5</v>
      </c>
      <c r="Y11" s="25" t="s">
        <v>315</v>
      </c>
      <c r="Z11" s="25" t="s">
        <v>837</v>
      </c>
      <c r="AB11" s="29"/>
      <c r="AC11" s="29"/>
      <c r="AD11" s="29"/>
      <c r="AE11" s="29"/>
      <c r="AF11" s="29"/>
      <c r="AH11" s="83">
        <v>9</v>
      </c>
      <c r="AI11" s="83" t="s">
        <v>196</v>
      </c>
      <c r="AJ11" s="84" t="s">
        <v>789</v>
      </c>
      <c r="AK11" s="83" t="s">
        <v>790</v>
      </c>
      <c r="AL11" s="1010" t="s">
        <v>994</v>
      </c>
      <c r="AM11" s="1010"/>
      <c r="AN11" s="210" t="s">
        <v>809</v>
      </c>
      <c r="AP11" s="83">
        <v>9</v>
      </c>
      <c r="AQ11" s="83" t="s">
        <v>181</v>
      </c>
      <c r="AR11" s="84" t="s">
        <v>816</v>
      </c>
      <c r="AS11" s="83" t="s">
        <v>817</v>
      </c>
      <c r="AT11" s="1010" t="s">
        <v>994</v>
      </c>
      <c r="AU11" s="1010"/>
      <c r="AV11" s="210" t="s">
        <v>829</v>
      </c>
    </row>
    <row r="12" spans="1:48">
      <c r="A12" s="207" t="s">
        <v>672</v>
      </c>
      <c r="B12" s="207" t="s">
        <v>895</v>
      </c>
      <c r="C12" s="207">
        <f t="shared" si="1"/>
        <v>220</v>
      </c>
      <c r="D12" s="207" t="s">
        <v>629</v>
      </c>
      <c r="E12" s="207"/>
      <c r="F12" s="207"/>
      <c r="G12" s="207"/>
      <c r="H12" s="207">
        <v>18</v>
      </c>
      <c r="I12" s="207">
        <v>29</v>
      </c>
      <c r="J12" s="207">
        <v>24</v>
      </c>
      <c r="K12" s="207">
        <v>123</v>
      </c>
      <c r="L12" s="207">
        <v>26</v>
      </c>
      <c r="M12" s="164" t="s">
        <v>833</v>
      </c>
      <c r="N12" s="164">
        <f>SUM(C11:C91)</f>
        <v>59188</v>
      </c>
      <c r="P12" s="191" t="s">
        <v>171</v>
      </c>
      <c r="Q12" s="191" t="s">
        <v>855</v>
      </c>
      <c r="R12" s="191">
        <v>1.71</v>
      </c>
      <c r="S12" s="191" t="s">
        <v>233</v>
      </c>
      <c r="T12" s="191" t="s">
        <v>751</v>
      </c>
      <c r="V12" s="25" t="s">
        <v>24</v>
      </c>
      <c r="W12" s="199" t="s">
        <v>881</v>
      </c>
      <c r="X12" s="200">
        <v>5</v>
      </c>
      <c r="Y12" s="200" t="s">
        <v>263</v>
      </c>
      <c r="Z12" s="25" t="s">
        <v>840</v>
      </c>
      <c r="AB12" s="29"/>
      <c r="AC12" s="29"/>
      <c r="AD12" s="29"/>
      <c r="AE12" s="29"/>
      <c r="AF12" s="29"/>
      <c r="AH12" s="83">
        <v>10</v>
      </c>
      <c r="AI12" s="83" t="s">
        <v>791</v>
      </c>
      <c r="AJ12" s="84" t="s">
        <v>792</v>
      </c>
      <c r="AK12" s="83" t="s">
        <v>793</v>
      </c>
      <c r="AL12" s="1010" t="s">
        <v>994</v>
      </c>
      <c r="AM12" s="1010"/>
      <c r="AN12" s="210" t="s">
        <v>809</v>
      </c>
      <c r="AP12" s="83">
        <v>10</v>
      </c>
      <c r="AQ12" s="83" t="s">
        <v>130</v>
      </c>
      <c r="AR12" s="84" t="s">
        <v>282</v>
      </c>
      <c r="AS12" s="83" t="s">
        <v>818</v>
      </c>
      <c r="AT12" s="1010" t="s">
        <v>994</v>
      </c>
      <c r="AU12" s="1010"/>
      <c r="AV12" s="210" t="s">
        <v>829</v>
      </c>
    </row>
    <row r="13" spans="1:48">
      <c r="A13" s="207" t="s">
        <v>672</v>
      </c>
      <c r="B13" s="207" t="s">
        <v>896</v>
      </c>
      <c r="C13" s="207">
        <f t="shared" si="1"/>
        <v>9</v>
      </c>
      <c r="D13" s="207" t="s">
        <v>629</v>
      </c>
      <c r="E13" s="207"/>
      <c r="F13" s="207"/>
      <c r="G13" s="207"/>
      <c r="H13" s="207"/>
      <c r="I13" s="207">
        <v>8</v>
      </c>
      <c r="J13" s="207"/>
      <c r="K13" s="207"/>
      <c r="L13" s="207">
        <v>1</v>
      </c>
      <c r="M13" s="164" t="s">
        <v>676</v>
      </c>
      <c r="N13" s="164">
        <f>SUM(C92:C99)</f>
        <v>3970</v>
      </c>
      <c r="P13" s="191" t="s">
        <v>171</v>
      </c>
      <c r="Q13" s="191" t="s">
        <v>856</v>
      </c>
      <c r="R13" s="191">
        <v>10.96</v>
      </c>
      <c r="S13" s="191" t="s">
        <v>233</v>
      </c>
      <c r="T13" s="191" t="s">
        <v>754</v>
      </c>
      <c r="V13" s="25" t="s">
        <v>249</v>
      </c>
      <c r="W13" s="199" t="s">
        <v>882</v>
      </c>
      <c r="X13" s="200">
        <v>5</v>
      </c>
      <c r="Y13" s="200" t="s">
        <v>263</v>
      </c>
      <c r="Z13" s="25" t="s">
        <v>840</v>
      </c>
      <c r="AB13" s="29"/>
      <c r="AC13" s="29"/>
      <c r="AD13" s="29"/>
      <c r="AE13" s="29"/>
      <c r="AF13" s="29"/>
      <c r="AH13" s="83">
        <v>11</v>
      </c>
      <c r="AI13" s="83" t="s">
        <v>791</v>
      </c>
      <c r="AJ13" s="84" t="s">
        <v>792</v>
      </c>
      <c r="AK13" s="83" t="s">
        <v>793</v>
      </c>
      <c r="AL13" s="1010" t="s">
        <v>994</v>
      </c>
      <c r="AM13" s="1010"/>
      <c r="AN13" s="210" t="s">
        <v>809</v>
      </c>
      <c r="AP13" s="83">
        <v>11</v>
      </c>
      <c r="AQ13" s="83" t="s">
        <v>819</v>
      </c>
      <c r="AR13" s="84" t="s">
        <v>820</v>
      </c>
      <c r="AS13" s="83" t="s">
        <v>821</v>
      </c>
      <c r="AT13" s="1010" t="s">
        <v>994</v>
      </c>
      <c r="AU13" s="1010"/>
      <c r="AV13" s="210" t="s">
        <v>829</v>
      </c>
    </row>
    <row r="14" spans="1:48">
      <c r="A14" s="207" t="s">
        <v>672</v>
      </c>
      <c r="B14" s="207" t="s">
        <v>897</v>
      </c>
      <c r="C14" s="207">
        <f t="shared" si="1"/>
        <v>32</v>
      </c>
      <c r="D14" s="207" t="s">
        <v>629</v>
      </c>
      <c r="E14" s="207"/>
      <c r="F14" s="207">
        <v>9</v>
      </c>
      <c r="G14" s="207"/>
      <c r="H14" s="207"/>
      <c r="I14" s="207">
        <v>1</v>
      </c>
      <c r="J14" s="207"/>
      <c r="K14" s="207">
        <v>6</v>
      </c>
      <c r="L14" s="207">
        <v>16</v>
      </c>
      <c r="M14" s="164" t="s">
        <v>673</v>
      </c>
      <c r="N14" s="164">
        <f>SUM(C100:C110)</f>
        <v>2691</v>
      </c>
      <c r="P14" s="191" t="s">
        <v>123</v>
      </c>
      <c r="Q14" s="191" t="s">
        <v>857</v>
      </c>
      <c r="R14" s="191">
        <v>0.3</v>
      </c>
      <c r="S14" s="191" t="s">
        <v>233</v>
      </c>
      <c r="T14" s="191" t="s">
        <v>755</v>
      </c>
      <c r="V14" s="200" t="s">
        <v>171</v>
      </c>
      <c r="W14" s="199" t="s">
        <v>883</v>
      </c>
      <c r="X14" s="200">
        <v>5</v>
      </c>
      <c r="Y14" s="25" t="s">
        <v>263</v>
      </c>
      <c r="Z14" s="25" t="s">
        <v>760</v>
      </c>
      <c r="AB14" s="29"/>
      <c r="AC14" s="29"/>
      <c r="AD14" s="29"/>
      <c r="AE14" s="29"/>
      <c r="AF14" s="29"/>
      <c r="AH14" s="83">
        <v>12</v>
      </c>
      <c r="AI14" s="83" t="s">
        <v>171</v>
      </c>
      <c r="AJ14" s="84" t="s">
        <v>794</v>
      </c>
      <c r="AK14" s="83" t="s">
        <v>784</v>
      </c>
      <c r="AL14" s="1010" t="s">
        <v>994</v>
      </c>
      <c r="AM14" s="1010"/>
      <c r="AN14" s="210" t="s">
        <v>809</v>
      </c>
      <c r="AP14" s="83">
        <v>12</v>
      </c>
      <c r="AQ14" s="83" t="s">
        <v>123</v>
      </c>
      <c r="AR14" s="84" t="s">
        <v>798</v>
      </c>
      <c r="AS14" s="83" t="s">
        <v>799</v>
      </c>
      <c r="AT14" s="1010" t="s">
        <v>994</v>
      </c>
      <c r="AU14" s="1010"/>
      <c r="AV14" s="210" t="s">
        <v>829</v>
      </c>
    </row>
    <row r="15" spans="1:48" ht="15" thickBot="1">
      <c r="A15" s="207" t="s">
        <v>672</v>
      </c>
      <c r="B15" s="207" t="s">
        <v>898</v>
      </c>
      <c r="C15" s="207">
        <f t="shared" si="1"/>
        <v>530</v>
      </c>
      <c r="D15" s="207" t="s">
        <v>629</v>
      </c>
      <c r="E15" s="207">
        <v>8</v>
      </c>
      <c r="F15" s="207"/>
      <c r="G15" s="207">
        <v>35</v>
      </c>
      <c r="H15" s="207"/>
      <c r="I15" s="207">
        <v>306</v>
      </c>
      <c r="J15" s="207">
        <v>11</v>
      </c>
      <c r="K15" s="207">
        <v>48</v>
      </c>
      <c r="L15" s="207">
        <v>122</v>
      </c>
      <c r="M15" s="170" t="s">
        <v>770</v>
      </c>
      <c r="N15" s="170">
        <f>SUM(C111)</f>
        <v>27</v>
      </c>
      <c r="P15" s="191" t="s">
        <v>442</v>
      </c>
      <c r="Q15" s="194" t="s">
        <v>852</v>
      </c>
      <c r="R15" s="191">
        <v>0.44500000000000001</v>
      </c>
      <c r="S15" s="191" t="s">
        <v>314</v>
      </c>
      <c r="T15" s="191" t="s">
        <v>751</v>
      </c>
      <c r="V15" s="201" t="s">
        <v>28</v>
      </c>
      <c r="W15" s="202" t="s">
        <v>884</v>
      </c>
      <c r="X15" s="203">
        <v>5</v>
      </c>
      <c r="Y15" s="201" t="s">
        <v>197</v>
      </c>
      <c r="Z15" s="201" t="s">
        <v>841</v>
      </c>
      <c r="AB15" s="29"/>
      <c r="AC15" s="29"/>
      <c r="AD15" s="29"/>
      <c r="AE15" s="29"/>
      <c r="AF15" s="29"/>
      <c r="AH15" s="83">
        <v>13</v>
      </c>
      <c r="AI15" s="83" t="s">
        <v>171</v>
      </c>
      <c r="AJ15" s="84" t="s">
        <v>794</v>
      </c>
      <c r="AK15" s="83" t="s">
        <v>784</v>
      </c>
      <c r="AL15" s="1010" t="s">
        <v>994</v>
      </c>
      <c r="AM15" s="1010"/>
      <c r="AN15" s="210" t="s">
        <v>809</v>
      </c>
      <c r="AP15" s="83">
        <v>13</v>
      </c>
      <c r="AQ15" s="83" t="s">
        <v>285</v>
      </c>
      <c r="AR15" s="84" t="s">
        <v>822</v>
      </c>
      <c r="AS15" s="83" t="s">
        <v>823</v>
      </c>
      <c r="AT15" s="1010" t="s">
        <v>994</v>
      </c>
      <c r="AU15" s="1010"/>
      <c r="AV15" s="210" t="s">
        <v>829</v>
      </c>
    </row>
    <row r="16" spans="1:48" ht="15" thickBot="1">
      <c r="A16" s="207" t="s">
        <v>672</v>
      </c>
      <c r="B16" s="207" t="s">
        <v>899</v>
      </c>
      <c r="C16" s="207">
        <f t="shared" si="1"/>
        <v>4</v>
      </c>
      <c r="D16" s="207" t="s">
        <v>629</v>
      </c>
      <c r="E16" s="207"/>
      <c r="F16" s="207"/>
      <c r="G16" s="207"/>
      <c r="H16" s="207">
        <v>4</v>
      </c>
      <c r="I16" s="207"/>
      <c r="J16" s="207"/>
      <c r="K16" s="207"/>
      <c r="L16" s="207"/>
      <c r="M16" s="173" t="s">
        <v>671</v>
      </c>
      <c r="N16" s="172">
        <f>SUM(N3:N15)</f>
        <v>79128</v>
      </c>
      <c r="P16" s="191" t="s">
        <v>28</v>
      </c>
      <c r="Q16" s="191" t="s">
        <v>858</v>
      </c>
      <c r="R16" s="191">
        <v>61.36</v>
      </c>
      <c r="S16" s="191" t="s">
        <v>386</v>
      </c>
      <c r="T16" s="191" t="s">
        <v>751</v>
      </c>
      <c r="AB16" s="29"/>
      <c r="AC16" s="29"/>
      <c r="AD16" s="29"/>
      <c r="AE16" s="29"/>
      <c r="AF16" s="29"/>
      <c r="AH16" s="83">
        <v>14</v>
      </c>
      <c r="AI16" s="83" t="s">
        <v>171</v>
      </c>
      <c r="AJ16" s="84" t="s">
        <v>794</v>
      </c>
      <c r="AK16" s="83" t="s">
        <v>784</v>
      </c>
      <c r="AL16" s="1010" t="s">
        <v>994</v>
      </c>
      <c r="AM16" s="1010"/>
      <c r="AN16" s="210" t="s">
        <v>809</v>
      </c>
      <c r="AP16" s="83">
        <v>14</v>
      </c>
      <c r="AQ16" s="83" t="s">
        <v>285</v>
      </c>
      <c r="AR16" s="84" t="s">
        <v>822</v>
      </c>
      <c r="AS16" s="83" t="s">
        <v>823</v>
      </c>
      <c r="AT16" s="1010" t="s">
        <v>994</v>
      </c>
      <c r="AU16" s="1010"/>
      <c r="AV16" s="210" t="s">
        <v>829</v>
      </c>
    </row>
    <row r="17" spans="1:48">
      <c r="A17" s="207" t="s">
        <v>672</v>
      </c>
      <c r="B17" s="207" t="s">
        <v>900</v>
      </c>
      <c r="C17" s="207">
        <f t="shared" si="1"/>
        <v>4</v>
      </c>
      <c r="D17" s="207" t="s">
        <v>629</v>
      </c>
      <c r="E17" s="207"/>
      <c r="F17" s="207"/>
      <c r="G17" s="207"/>
      <c r="H17" s="207"/>
      <c r="I17" s="207"/>
      <c r="J17" s="207"/>
      <c r="K17" s="207"/>
      <c r="L17" s="207">
        <v>4</v>
      </c>
      <c r="P17" s="191" t="s">
        <v>28</v>
      </c>
      <c r="Q17" s="191" t="s">
        <v>859</v>
      </c>
      <c r="R17" s="191">
        <v>3.5249999999999999</v>
      </c>
      <c r="S17" s="191" t="s">
        <v>386</v>
      </c>
      <c r="T17" s="191" t="s">
        <v>756</v>
      </c>
      <c r="AB17" s="29"/>
      <c r="AC17" s="29"/>
      <c r="AD17" s="29"/>
      <c r="AE17" s="29"/>
      <c r="AF17" s="29"/>
      <c r="AH17" s="83">
        <v>15</v>
      </c>
      <c r="AI17" s="83" t="s">
        <v>171</v>
      </c>
      <c r="AJ17" s="84" t="s">
        <v>407</v>
      </c>
      <c r="AK17" s="83" t="s">
        <v>795</v>
      </c>
      <c r="AL17" s="1010" t="s">
        <v>994</v>
      </c>
      <c r="AM17" s="1010"/>
      <c r="AN17" s="210" t="s">
        <v>809</v>
      </c>
      <c r="AP17" s="83">
        <v>15</v>
      </c>
      <c r="AQ17" s="83" t="s">
        <v>285</v>
      </c>
      <c r="AR17" s="84" t="s">
        <v>822</v>
      </c>
      <c r="AS17" s="83" t="s">
        <v>823</v>
      </c>
      <c r="AT17" s="1010" t="s">
        <v>994</v>
      </c>
      <c r="AU17" s="1010"/>
      <c r="AV17" s="210" t="s">
        <v>829</v>
      </c>
    </row>
    <row r="18" spans="1:48">
      <c r="A18" s="207" t="s">
        <v>672</v>
      </c>
      <c r="B18" s="207" t="s">
        <v>901</v>
      </c>
      <c r="C18" s="207">
        <f t="shared" si="1"/>
        <v>167</v>
      </c>
      <c r="D18" s="207" t="s">
        <v>629</v>
      </c>
      <c r="E18" s="207"/>
      <c r="F18" s="207"/>
      <c r="G18" s="207"/>
      <c r="H18" s="207">
        <v>6</v>
      </c>
      <c r="I18" s="207">
        <v>38</v>
      </c>
      <c r="J18" s="207"/>
      <c r="K18" s="207"/>
      <c r="L18" s="207">
        <v>123</v>
      </c>
      <c r="P18" s="191" t="s">
        <v>28</v>
      </c>
      <c r="Q18" s="191" t="s">
        <v>860</v>
      </c>
      <c r="R18" s="191">
        <v>2.73</v>
      </c>
      <c r="S18" s="191" t="s">
        <v>757</v>
      </c>
      <c r="T18" s="191" t="s">
        <v>756</v>
      </c>
      <c r="V18" s="182"/>
      <c r="W18" s="179"/>
      <c r="X18" s="180"/>
      <c r="Y18" s="164"/>
      <c r="Z18" s="164"/>
      <c r="AB18" s="29"/>
      <c r="AC18" s="29"/>
      <c r="AD18" s="29"/>
      <c r="AE18" s="29"/>
      <c r="AF18" s="29"/>
      <c r="AH18" s="83">
        <v>16</v>
      </c>
      <c r="AI18" s="83" t="s">
        <v>114</v>
      </c>
      <c r="AJ18" s="84" t="s">
        <v>796</v>
      </c>
      <c r="AK18" s="83" t="s">
        <v>797</v>
      </c>
      <c r="AL18" s="1010" t="s">
        <v>994</v>
      </c>
      <c r="AM18" s="1010"/>
      <c r="AN18" s="210" t="s">
        <v>809</v>
      </c>
      <c r="AP18" s="83">
        <v>16</v>
      </c>
      <c r="AQ18" s="83" t="s">
        <v>285</v>
      </c>
      <c r="AR18" s="84" t="s">
        <v>822</v>
      </c>
      <c r="AS18" s="83" t="s">
        <v>823</v>
      </c>
      <c r="AT18" s="1010" t="s">
        <v>994</v>
      </c>
      <c r="AU18" s="1010"/>
      <c r="AV18" s="210" t="s">
        <v>829</v>
      </c>
    </row>
    <row r="19" spans="1:48">
      <c r="A19" s="207" t="s">
        <v>672</v>
      </c>
      <c r="B19" s="207" t="s">
        <v>902</v>
      </c>
      <c r="C19" s="207">
        <f t="shared" si="1"/>
        <v>76</v>
      </c>
      <c r="D19" s="207" t="s">
        <v>629</v>
      </c>
      <c r="E19" s="207"/>
      <c r="F19" s="207"/>
      <c r="G19" s="207"/>
      <c r="H19" s="207">
        <v>36</v>
      </c>
      <c r="I19" s="207"/>
      <c r="J19" s="207">
        <v>40</v>
      </c>
      <c r="K19" s="207"/>
      <c r="L19" s="207"/>
      <c r="P19" s="191" t="s">
        <v>114</v>
      </c>
      <c r="Q19" s="195" t="s">
        <v>861</v>
      </c>
      <c r="R19" s="191">
        <v>0.125</v>
      </c>
      <c r="S19" s="191" t="s">
        <v>233</v>
      </c>
      <c r="T19" s="191" t="s">
        <v>751</v>
      </c>
      <c r="V19" s="175"/>
      <c r="W19" s="175"/>
      <c r="X19" s="179"/>
      <c r="Y19" s="180"/>
      <c r="Z19" s="164"/>
      <c r="AB19" s="29"/>
      <c r="AC19" s="29"/>
      <c r="AD19" s="29"/>
      <c r="AE19" s="29"/>
      <c r="AF19" s="29"/>
      <c r="AH19" s="83">
        <v>17</v>
      </c>
      <c r="AI19" s="83" t="s">
        <v>123</v>
      </c>
      <c r="AJ19" s="84" t="s">
        <v>798</v>
      </c>
      <c r="AK19" s="83" t="s">
        <v>799</v>
      </c>
      <c r="AL19" s="1010" t="s">
        <v>994</v>
      </c>
      <c r="AM19" s="1010"/>
      <c r="AN19" s="210" t="s">
        <v>809</v>
      </c>
      <c r="AP19" s="83">
        <v>17</v>
      </c>
      <c r="AQ19" s="83" t="s">
        <v>285</v>
      </c>
      <c r="AR19" s="84" t="s">
        <v>822</v>
      </c>
      <c r="AS19" s="83" t="s">
        <v>823</v>
      </c>
      <c r="AT19" s="1010" t="s">
        <v>994</v>
      </c>
      <c r="AU19" s="1010"/>
      <c r="AV19" s="210" t="s">
        <v>829</v>
      </c>
    </row>
    <row r="20" spans="1:48">
      <c r="A20" s="207" t="s">
        <v>672</v>
      </c>
      <c r="B20" s="207" t="s">
        <v>903</v>
      </c>
      <c r="C20" s="207">
        <f t="shared" si="1"/>
        <v>4190</v>
      </c>
      <c r="D20" s="207" t="s">
        <v>629</v>
      </c>
      <c r="E20" s="207">
        <v>7</v>
      </c>
      <c r="F20" s="207"/>
      <c r="G20" s="207">
        <f>36+7+390+4</f>
        <v>437</v>
      </c>
      <c r="H20" s="207">
        <v>874</v>
      </c>
      <c r="I20" s="207">
        <v>1119</v>
      </c>
      <c r="J20" s="207">
        <v>78</v>
      </c>
      <c r="K20" s="207">
        <v>994</v>
      </c>
      <c r="L20" s="207">
        <v>681</v>
      </c>
      <c r="P20" s="191" t="s">
        <v>226</v>
      </c>
      <c r="Q20" s="195" t="s">
        <v>862</v>
      </c>
      <c r="R20" s="191">
        <v>0.94</v>
      </c>
      <c r="S20" s="191" t="s">
        <v>216</v>
      </c>
      <c r="T20" s="191" t="s">
        <v>756</v>
      </c>
      <c r="V20" s="175"/>
      <c r="W20" s="175"/>
      <c r="X20" s="179"/>
      <c r="Y20" s="180"/>
      <c r="Z20" s="164"/>
      <c r="AB20" s="29"/>
      <c r="AC20" s="29"/>
      <c r="AD20" s="29"/>
      <c r="AE20" s="29"/>
      <c r="AF20" s="29"/>
      <c r="AH20" s="83">
        <v>18</v>
      </c>
      <c r="AI20" s="83" t="s">
        <v>800</v>
      </c>
      <c r="AJ20" s="84" t="s">
        <v>801</v>
      </c>
      <c r="AK20" s="83" t="s">
        <v>802</v>
      </c>
      <c r="AL20" s="1010" t="s">
        <v>994</v>
      </c>
      <c r="AM20" s="1010"/>
      <c r="AN20" s="210" t="s">
        <v>809</v>
      </c>
      <c r="AP20" s="83">
        <v>18</v>
      </c>
      <c r="AQ20" s="83" t="s">
        <v>171</v>
      </c>
      <c r="AR20" s="84" t="s">
        <v>783</v>
      </c>
      <c r="AS20" s="83" t="s">
        <v>784</v>
      </c>
      <c r="AT20" s="1010" t="s">
        <v>994</v>
      </c>
      <c r="AU20" s="1010"/>
      <c r="AV20" s="210" t="s">
        <v>829</v>
      </c>
    </row>
    <row r="21" spans="1:48">
      <c r="A21" s="207" t="s">
        <v>672</v>
      </c>
      <c r="B21" s="207" t="s">
        <v>904</v>
      </c>
      <c r="C21" s="207">
        <f t="shared" si="1"/>
        <v>16</v>
      </c>
      <c r="D21" s="207" t="s">
        <v>629</v>
      </c>
      <c r="E21" s="207"/>
      <c r="F21" s="207"/>
      <c r="G21" s="207"/>
      <c r="H21" s="207"/>
      <c r="I21" s="207">
        <v>7</v>
      </c>
      <c r="J21" s="207"/>
      <c r="K21" s="207">
        <v>9</v>
      </c>
      <c r="L21" s="207"/>
      <c r="P21" s="191" t="s">
        <v>763</v>
      </c>
      <c r="Q21" s="191" t="s">
        <v>23</v>
      </c>
      <c r="R21" s="191">
        <v>0.62</v>
      </c>
      <c r="S21" s="191" t="s">
        <v>216</v>
      </c>
      <c r="T21" s="191" t="s">
        <v>756</v>
      </c>
      <c r="V21" s="175"/>
      <c r="W21" s="182"/>
      <c r="X21" s="179"/>
      <c r="Y21" s="180"/>
      <c r="Z21" s="164"/>
      <c r="AB21" s="29"/>
      <c r="AC21" s="29"/>
      <c r="AD21" s="29"/>
      <c r="AE21" s="29"/>
      <c r="AF21" s="29"/>
      <c r="AH21" s="83">
        <v>19</v>
      </c>
      <c r="AI21" s="83" t="s">
        <v>800</v>
      </c>
      <c r="AJ21" s="84" t="s">
        <v>801</v>
      </c>
      <c r="AK21" s="83" t="s">
        <v>802</v>
      </c>
      <c r="AL21" s="1010" t="s">
        <v>994</v>
      </c>
      <c r="AM21" s="1010"/>
      <c r="AN21" s="210" t="s">
        <v>809</v>
      </c>
      <c r="AP21" s="83">
        <v>19</v>
      </c>
      <c r="AQ21" s="83" t="s">
        <v>171</v>
      </c>
      <c r="AR21" s="84" t="s">
        <v>783</v>
      </c>
      <c r="AS21" s="83" t="s">
        <v>784</v>
      </c>
      <c r="AT21" s="1010" t="s">
        <v>994</v>
      </c>
      <c r="AU21" s="1010"/>
      <c r="AV21" s="210" t="s">
        <v>829</v>
      </c>
    </row>
    <row r="22" spans="1:48">
      <c r="A22" s="207" t="s">
        <v>672</v>
      </c>
      <c r="B22" s="207" t="s">
        <v>905</v>
      </c>
      <c r="C22" s="207">
        <f t="shared" si="1"/>
        <v>70</v>
      </c>
      <c r="D22" s="207" t="s">
        <v>629</v>
      </c>
      <c r="E22" s="207"/>
      <c r="F22" s="207"/>
      <c r="G22" s="207"/>
      <c r="H22" s="207"/>
      <c r="I22" s="207">
        <v>70</v>
      </c>
      <c r="J22" s="207"/>
      <c r="K22" s="207"/>
      <c r="L22" s="207"/>
      <c r="P22" s="191" t="s">
        <v>28</v>
      </c>
      <c r="Q22" s="195" t="s">
        <v>863</v>
      </c>
      <c r="R22" s="191">
        <v>0.52500000000000002</v>
      </c>
      <c r="S22" s="191" t="s">
        <v>216</v>
      </c>
      <c r="T22" s="191" t="s">
        <v>756</v>
      </c>
      <c r="V22" s="182"/>
      <c r="W22" s="175"/>
      <c r="X22" s="179"/>
      <c r="Y22" s="180"/>
      <c r="Z22" s="164"/>
      <c r="AB22" s="29"/>
      <c r="AC22" s="29"/>
      <c r="AD22" s="29"/>
      <c r="AE22" s="29"/>
      <c r="AF22" s="29"/>
      <c r="AH22" s="83">
        <v>20</v>
      </c>
      <c r="AI22" s="83" t="s">
        <v>800</v>
      </c>
      <c r="AJ22" s="84" t="s">
        <v>803</v>
      </c>
      <c r="AK22" s="83" t="s">
        <v>804</v>
      </c>
      <c r="AL22" s="1010" t="s">
        <v>994</v>
      </c>
      <c r="AM22" s="1010"/>
      <c r="AN22" s="210" t="s">
        <v>809</v>
      </c>
      <c r="AP22" s="83">
        <v>20</v>
      </c>
      <c r="AQ22" s="83" t="s">
        <v>226</v>
      </c>
      <c r="AR22" s="84" t="s">
        <v>824</v>
      </c>
      <c r="AS22" s="83" t="s">
        <v>825</v>
      </c>
      <c r="AT22" s="1010" t="s">
        <v>995</v>
      </c>
      <c r="AU22" s="1010"/>
      <c r="AV22" s="210" t="s">
        <v>829</v>
      </c>
    </row>
    <row r="23" spans="1:48">
      <c r="A23" s="207" t="s">
        <v>672</v>
      </c>
      <c r="B23" s="207" t="s">
        <v>906</v>
      </c>
      <c r="C23" s="207">
        <f t="shared" si="1"/>
        <v>381</v>
      </c>
      <c r="D23" s="207" t="s">
        <v>629</v>
      </c>
      <c r="E23" s="207"/>
      <c r="F23" s="207">
        <v>13</v>
      </c>
      <c r="G23" s="207"/>
      <c r="H23" s="207">
        <v>45</v>
      </c>
      <c r="I23" s="207">
        <v>180</v>
      </c>
      <c r="J23" s="207">
        <f>9+6+8</f>
        <v>23</v>
      </c>
      <c r="K23" s="207">
        <v>78</v>
      </c>
      <c r="L23" s="207">
        <v>42</v>
      </c>
      <c r="P23" s="191" t="s">
        <v>171</v>
      </c>
      <c r="Q23" s="191" t="s">
        <v>864</v>
      </c>
      <c r="R23" s="191">
        <v>0.63500000000000001</v>
      </c>
      <c r="S23" s="191" t="s">
        <v>216</v>
      </c>
      <c r="T23" s="191" t="s">
        <v>756</v>
      </c>
      <c r="V23" s="175"/>
      <c r="W23" s="175"/>
      <c r="X23" s="179"/>
      <c r="Y23" s="180"/>
      <c r="Z23" s="164"/>
      <c r="AB23" s="29"/>
      <c r="AC23" s="29"/>
      <c r="AD23" s="29"/>
      <c r="AE23" s="29"/>
      <c r="AF23" s="29"/>
      <c r="AH23" s="83">
        <v>21</v>
      </c>
      <c r="AI23" s="83" t="s">
        <v>800</v>
      </c>
      <c r="AJ23" s="84" t="s">
        <v>803</v>
      </c>
      <c r="AK23" s="83" t="s">
        <v>804</v>
      </c>
      <c r="AL23" s="1010" t="s">
        <v>994</v>
      </c>
      <c r="AM23" s="1010"/>
      <c r="AN23" s="210" t="s">
        <v>809</v>
      </c>
      <c r="AP23" s="83">
        <v>21</v>
      </c>
      <c r="AQ23" s="83" t="s">
        <v>613</v>
      </c>
      <c r="AR23" s="84" t="s">
        <v>826</v>
      </c>
      <c r="AS23" s="83" t="s">
        <v>827</v>
      </c>
      <c r="AT23" s="1010" t="s">
        <v>995</v>
      </c>
      <c r="AU23" s="1010"/>
      <c r="AV23" s="210" t="s">
        <v>829</v>
      </c>
    </row>
    <row r="24" spans="1:48">
      <c r="A24" s="207" t="s">
        <v>672</v>
      </c>
      <c r="B24" s="207" t="s">
        <v>907</v>
      </c>
      <c r="C24" s="207">
        <f t="shared" si="1"/>
        <v>80</v>
      </c>
      <c r="D24" s="207" t="s">
        <v>629</v>
      </c>
      <c r="E24" s="207">
        <f>49+22</f>
        <v>71</v>
      </c>
      <c r="F24" s="207"/>
      <c r="G24" s="207">
        <v>6</v>
      </c>
      <c r="H24" s="207"/>
      <c r="I24" s="207"/>
      <c r="J24" s="207"/>
      <c r="K24" s="207">
        <v>3</v>
      </c>
      <c r="L24" s="207"/>
      <c r="P24" s="191" t="s">
        <v>764</v>
      </c>
      <c r="Q24" s="191" t="s">
        <v>865</v>
      </c>
      <c r="R24" s="191">
        <v>8.5000000000000006E-2</v>
      </c>
      <c r="S24" s="191" t="s">
        <v>386</v>
      </c>
      <c r="T24" s="191" t="s">
        <v>756</v>
      </c>
      <c r="V24" s="175"/>
      <c r="W24" s="179"/>
      <c r="X24" s="180"/>
      <c r="Y24" s="175"/>
      <c r="Z24" s="164"/>
      <c r="AB24" s="29"/>
      <c r="AC24" s="29"/>
      <c r="AD24" s="29"/>
      <c r="AE24" s="29"/>
      <c r="AF24" s="29"/>
      <c r="AH24" s="83">
        <v>22</v>
      </c>
      <c r="AI24" s="83" t="s">
        <v>800</v>
      </c>
      <c r="AJ24" s="84" t="s">
        <v>803</v>
      </c>
      <c r="AK24" s="83" t="s">
        <v>804</v>
      </c>
      <c r="AL24" s="1010" t="s">
        <v>994</v>
      </c>
      <c r="AM24" s="1010"/>
      <c r="AN24" s="210" t="s">
        <v>809</v>
      </c>
      <c r="AP24" s="83">
        <v>22</v>
      </c>
      <c r="AQ24" s="83" t="s">
        <v>613</v>
      </c>
      <c r="AR24" s="84" t="s">
        <v>826</v>
      </c>
      <c r="AS24" s="83" t="s">
        <v>827</v>
      </c>
      <c r="AT24" s="1010" t="s">
        <v>995</v>
      </c>
      <c r="AU24" s="1010"/>
      <c r="AV24" s="210" t="s">
        <v>829</v>
      </c>
    </row>
    <row r="25" spans="1:48" ht="15" customHeight="1">
      <c r="A25" s="207" t="s">
        <v>672</v>
      </c>
      <c r="B25" s="207" t="s">
        <v>908</v>
      </c>
      <c r="C25" s="207">
        <f t="shared" si="1"/>
        <v>931</v>
      </c>
      <c r="D25" s="207" t="s">
        <v>629</v>
      </c>
      <c r="E25" s="207"/>
      <c r="F25" s="207">
        <v>57</v>
      </c>
      <c r="G25" s="207"/>
      <c r="H25" s="207">
        <v>26</v>
      </c>
      <c r="I25" s="207">
        <f>27+462+105+24</f>
        <v>618</v>
      </c>
      <c r="J25" s="207"/>
      <c r="K25" s="207">
        <v>46</v>
      </c>
      <c r="L25" s="207">
        <f>78+106</f>
        <v>184</v>
      </c>
      <c r="P25" s="191" t="s">
        <v>262</v>
      </c>
      <c r="Q25" s="191" t="s">
        <v>866</v>
      </c>
      <c r="R25" s="191">
        <v>0.105</v>
      </c>
      <c r="S25" s="191" t="s">
        <v>315</v>
      </c>
      <c r="T25" s="191" t="s">
        <v>758</v>
      </c>
      <c r="V25" s="175"/>
      <c r="W25" s="179"/>
      <c r="X25" s="180"/>
      <c r="Z25" s="29"/>
      <c r="AB25" s="29"/>
      <c r="AC25" s="29"/>
      <c r="AD25" s="29"/>
      <c r="AE25" s="29"/>
      <c r="AF25" s="29"/>
      <c r="AH25" s="83">
        <v>23</v>
      </c>
      <c r="AI25" s="83" t="s">
        <v>128</v>
      </c>
      <c r="AJ25" s="84" t="s">
        <v>805</v>
      </c>
      <c r="AK25" s="213" t="s">
        <v>786</v>
      </c>
      <c r="AL25" s="1010" t="s">
        <v>996</v>
      </c>
      <c r="AM25" s="1010"/>
      <c r="AN25" s="210" t="s">
        <v>809</v>
      </c>
      <c r="AP25" s="83">
        <v>23</v>
      </c>
      <c r="AQ25" s="83" t="s">
        <v>613</v>
      </c>
      <c r="AR25" s="84" t="s">
        <v>826</v>
      </c>
      <c r="AS25" s="83" t="s">
        <v>827</v>
      </c>
      <c r="AT25" s="1010" t="s">
        <v>995</v>
      </c>
      <c r="AU25" s="1010"/>
      <c r="AV25" s="210" t="s">
        <v>829</v>
      </c>
    </row>
    <row r="26" spans="1:48">
      <c r="A26" s="207" t="s">
        <v>672</v>
      </c>
      <c r="B26" s="207" t="s">
        <v>909</v>
      </c>
      <c r="C26" s="207">
        <f t="shared" si="1"/>
        <v>960</v>
      </c>
      <c r="D26" s="207" t="s">
        <v>629</v>
      </c>
      <c r="E26" s="207"/>
      <c r="F26" s="207"/>
      <c r="G26" s="207">
        <v>86</v>
      </c>
      <c r="H26" s="207">
        <f>35+18+11</f>
        <v>64</v>
      </c>
      <c r="I26" s="207">
        <f>4+9+16+10+19</f>
        <v>58</v>
      </c>
      <c r="J26" s="207">
        <v>13</v>
      </c>
      <c r="K26" s="207">
        <v>103</v>
      </c>
      <c r="L26" s="207">
        <f>22+14+145+58+56+40+77+15+128+81</f>
        <v>636</v>
      </c>
      <c r="P26" s="191" t="s">
        <v>28</v>
      </c>
      <c r="Q26" s="191" t="s">
        <v>867</v>
      </c>
      <c r="R26" s="191">
        <v>0.11</v>
      </c>
      <c r="S26" s="191" t="s">
        <v>315</v>
      </c>
      <c r="T26" s="191" t="s">
        <v>758</v>
      </c>
      <c r="Z26" s="29"/>
      <c r="AB26" s="29"/>
      <c r="AC26" s="29"/>
      <c r="AD26" s="29"/>
      <c r="AE26" s="29"/>
      <c r="AF26" s="29"/>
      <c r="AH26" s="83">
        <v>24</v>
      </c>
      <c r="AI26" s="83" t="s">
        <v>442</v>
      </c>
      <c r="AJ26" s="84" t="s">
        <v>806</v>
      </c>
      <c r="AK26" s="83" t="s">
        <v>807</v>
      </c>
      <c r="AL26" s="1010" t="s">
        <v>996</v>
      </c>
      <c r="AM26" s="1010"/>
      <c r="AN26" s="210" t="s">
        <v>809</v>
      </c>
      <c r="AP26" s="83">
        <v>24</v>
      </c>
      <c r="AQ26" s="83" t="s">
        <v>613</v>
      </c>
      <c r="AR26" s="84" t="s">
        <v>826</v>
      </c>
      <c r="AS26" s="83" t="s">
        <v>827</v>
      </c>
      <c r="AT26" s="1010" t="s">
        <v>995</v>
      </c>
      <c r="AU26" s="1010"/>
      <c r="AV26" s="210" t="s">
        <v>829</v>
      </c>
    </row>
    <row r="27" spans="1:48">
      <c r="A27" s="207" t="s">
        <v>672</v>
      </c>
      <c r="B27" s="207" t="s">
        <v>910</v>
      </c>
      <c r="C27" s="207">
        <f t="shared" si="1"/>
        <v>81</v>
      </c>
      <c r="D27" s="207" t="s">
        <v>629</v>
      </c>
      <c r="E27" s="207">
        <v>5</v>
      </c>
      <c r="F27" s="207"/>
      <c r="G27" s="207"/>
      <c r="H27" s="207">
        <v>6</v>
      </c>
      <c r="I27" s="207"/>
      <c r="J27" s="207"/>
      <c r="K27" s="207">
        <v>3</v>
      </c>
      <c r="L27" s="207">
        <f>3+52+8+4</f>
        <v>67</v>
      </c>
      <c r="P27" s="191" t="s">
        <v>30</v>
      </c>
      <c r="Q27" s="191" t="s">
        <v>868</v>
      </c>
      <c r="R27" s="191">
        <v>4.3449999999999998</v>
      </c>
      <c r="S27" s="191" t="s">
        <v>263</v>
      </c>
      <c r="T27" s="191" t="s">
        <v>759</v>
      </c>
      <c r="Z27" s="29"/>
      <c r="AH27" s="83">
        <v>25</v>
      </c>
      <c r="AI27" s="83" t="s">
        <v>196</v>
      </c>
      <c r="AJ27" s="84" t="s">
        <v>789</v>
      </c>
      <c r="AK27" s="83" t="s">
        <v>790</v>
      </c>
      <c r="AL27" s="1010" t="s">
        <v>994</v>
      </c>
      <c r="AM27" s="1010"/>
      <c r="AN27" s="210" t="s">
        <v>809</v>
      </c>
      <c r="AP27" s="83">
        <v>25</v>
      </c>
      <c r="AQ27" s="83" t="s">
        <v>613</v>
      </c>
      <c r="AR27" s="84" t="s">
        <v>826</v>
      </c>
      <c r="AS27" s="83" t="s">
        <v>827</v>
      </c>
      <c r="AT27" s="1010" t="s">
        <v>995</v>
      </c>
      <c r="AU27" s="1010"/>
      <c r="AV27" s="210" t="s">
        <v>829</v>
      </c>
    </row>
    <row r="28" spans="1:48">
      <c r="A28" s="207" t="s">
        <v>672</v>
      </c>
      <c r="B28" s="207" t="s">
        <v>911</v>
      </c>
      <c r="C28" s="207">
        <f t="shared" si="1"/>
        <v>40</v>
      </c>
      <c r="D28" s="207" t="s">
        <v>629</v>
      </c>
      <c r="E28" s="207"/>
      <c r="F28" s="207"/>
      <c r="G28" s="207">
        <v>40</v>
      </c>
      <c r="H28" s="207"/>
      <c r="I28" s="207"/>
      <c r="J28" s="207"/>
      <c r="K28" s="207"/>
      <c r="L28" s="207"/>
      <c r="P28" s="191" t="s">
        <v>171</v>
      </c>
      <c r="Q28" s="191" t="s">
        <v>869</v>
      </c>
      <c r="R28" s="191">
        <v>10.435</v>
      </c>
      <c r="S28" s="191" t="s">
        <v>263</v>
      </c>
      <c r="T28" s="191" t="s">
        <v>760</v>
      </c>
      <c r="Z28" s="29"/>
      <c r="AH28" s="83">
        <v>26</v>
      </c>
      <c r="AI28" s="83" t="s">
        <v>196</v>
      </c>
      <c r="AJ28" s="84" t="s">
        <v>789</v>
      </c>
      <c r="AK28" s="83" t="s">
        <v>790</v>
      </c>
      <c r="AL28" s="1010" t="s">
        <v>994</v>
      </c>
      <c r="AM28" s="1010"/>
      <c r="AN28" s="210" t="s">
        <v>809</v>
      </c>
      <c r="AP28" s="83">
        <v>26</v>
      </c>
      <c r="AQ28" s="83" t="s">
        <v>613</v>
      </c>
      <c r="AR28" s="84" t="s">
        <v>826</v>
      </c>
      <c r="AS28" s="83" t="s">
        <v>827</v>
      </c>
      <c r="AT28" s="1010" t="s">
        <v>995</v>
      </c>
      <c r="AU28" s="1010"/>
      <c r="AV28" s="210" t="s">
        <v>829</v>
      </c>
    </row>
    <row r="29" spans="1:48">
      <c r="A29" s="215" t="s">
        <v>831</v>
      </c>
      <c r="B29" s="216" t="s">
        <v>998</v>
      </c>
      <c r="C29" s="207">
        <f t="shared" si="1"/>
        <v>13</v>
      </c>
      <c r="D29" s="207" t="s">
        <v>90</v>
      </c>
      <c r="E29" s="207"/>
      <c r="F29" s="207"/>
      <c r="G29" s="207"/>
      <c r="H29" s="207"/>
      <c r="I29" s="207"/>
      <c r="J29" s="207">
        <v>13</v>
      </c>
      <c r="K29" s="207"/>
      <c r="L29" s="207"/>
      <c r="P29" s="191" t="s">
        <v>171</v>
      </c>
      <c r="Q29" s="195" t="s">
        <v>870</v>
      </c>
      <c r="R29" s="191">
        <v>2.65</v>
      </c>
      <c r="S29" s="191" t="s">
        <v>257</v>
      </c>
      <c r="T29" s="191" t="s">
        <v>761</v>
      </c>
      <c r="Z29" s="29"/>
      <c r="AH29" s="83">
        <v>27</v>
      </c>
      <c r="AI29" s="83" t="s">
        <v>171</v>
      </c>
      <c r="AJ29" s="84" t="s">
        <v>781</v>
      </c>
      <c r="AK29" s="83" t="s">
        <v>782</v>
      </c>
      <c r="AL29" s="1010" t="s">
        <v>994</v>
      </c>
      <c r="AM29" s="1010"/>
      <c r="AN29" s="210" t="s">
        <v>809</v>
      </c>
      <c r="AP29" s="83">
        <v>27</v>
      </c>
      <c r="AQ29" s="83" t="s">
        <v>114</v>
      </c>
      <c r="AR29" s="84" t="s">
        <v>828</v>
      </c>
      <c r="AS29" s="83" t="s">
        <v>786</v>
      </c>
      <c r="AT29" s="1010" t="s">
        <v>994</v>
      </c>
      <c r="AU29" s="1010"/>
      <c r="AV29" s="210" t="s">
        <v>829</v>
      </c>
    </row>
    <row r="30" spans="1:48" ht="15" thickBot="1">
      <c r="A30" s="215" t="s">
        <v>831</v>
      </c>
      <c r="B30" s="217" t="s">
        <v>912</v>
      </c>
      <c r="C30" s="207">
        <f t="shared" si="1"/>
        <v>42</v>
      </c>
      <c r="D30" s="207" t="s">
        <v>90</v>
      </c>
      <c r="E30" s="207"/>
      <c r="F30" s="207"/>
      <c r="G30" s="207"/>
      <c r="H30" s="207"/>
      <c r="I30" s="207">
        <v>12</v>
      </c>
      <c r="J30" s="207"/>
      <c r="K30" s="207"/>
      <c r="L30" s="207">
        <v>30</v>
      </c>
      <c r="P30" s="191" t="s">
        <v>28</v>
      </c>
      <c r="Q30" s="195" t="s">
        <v>849</v>
      </c>
      <c r="R30" s="191">
        <v>1.41</v>
      </c>
      <c r="S30" s="191" t="s">
        <v>257</v>
      </c>
      <c r="T30" s="191" t="s">
        <v>761</v>
      </c>
      <c r="AH30" s="83">
        <v>28</v>
      </c>
      <c r="AI30" s="83" t="s">
        <v>171</v>
      </c>
      <c r="AJ30" s="84" t="s">
        <v>776</v>
      </c>
      <c r="AK30" s="83" t="s">
        <v>808</v>
      </c>
      <c r="AL30" s="1010" t="s">
        <v>994</v>
      </c>
      <c r="AM30" s="1010"/>
      <c r="AN30" s="210" t="s">
        <v>809</v>
      </c>
      <c r="AP30" s="86">
        <v>28</v>
      </c>
      <c r="AQ30" s="86" t="s">
        <v>114</v>
      </c>
      <c r="AR30" s="97" t="s">
        <v>828</v>
      </c>
      <c r="AS30" s="86" t="s">
        <v>786</v>
      </c>
      <c r="AT30" s="1011" t="s">
        <v>994</v>
      </c>
      <c r="AU30" s="1011"/>
      <c r="AV30" s="211" t="s">
        <v>829</v>
      </c>
    </row>
    <row r="31" spans="1:48" ht="15" thickBot="1">
      <c r="A31" s="215" t="s">
        <v>831</v>
      </c>
      <c r="B31" s="217" t="s">
        <v>913</v>
      </c>
      <c r="C31" s="207">
        <f t="shared" si="1"/>
        <v>51</v>
      </c>
      <c r="D31" s="207" t="s">
        <v>90</v>
      </c>
      <c r="E31" s="207"/>
      <c r="F31" s="207"/>
      <c r="G31" s="207"/>
      <c r="H31" s="207"/>
      <c r="I31" s="207"/>
      <c r="J31" s="207">
        <v>51</v>
      </c>
      <c r="K31" s="207"/>
      <c r="L31" s="207"/>
      <c r="P31" s="191" t="s">
        <v>128</v>
      </c>
      <c r="Q31" s="195" t="s">
        <v>871</v>
      </c>
      <c r="R31" s="191">
        <v>2.0550000000000002</v>
      </c>
      <c r="S31" s="191" t="s">
        <v>263</v>
      </c>
      <c r="T31" s="191" t="s">
        <v>761</v>
      </c>
      <c r="V31" s="182"/>
      <c r="W31" s="179"/>
      <c r="X31" s="180"/>
      <c r="AH31" s="86">
        <v>29</v>
      </c>
      <c r="AI31" s="86" t="s">
        <v>171</v>
      </c>
      <c r="AJ31" s="97" t="s">
        <v>776</v>
      </c>
      <c r="AK31" s="86" t="s">
        <v>808</v>
      </c>
      <c r="AL31" s="1011" t="s">
        <v>994</v>
      </c>
      <c r="AM31" s="1011"/>
      <c r="AN31" s="211" t="s">
        <v>809</v>
      </c>
    </row>
    <row r="32" spans="1:48">
      <c r="A32" s="207" t="s">
        <v>677</v>
      </c>
      <c r="B32" s="207" t="s">
        <v>914</v>
      </c>
      <c r="C32" s="207">
        <f t="shared" si="1"/>
        <v>12</v>
      </c>
      <c r="D32" s="207" t="s">
        <v>629</v>
      </c>
      <c r="E32" s="207"/>
      <c r="F32" s="207"/>
      <c r="G32" s="207">
        <v>2</v>
      </c>
      <c r="H32" s="207">
        <v>3</v>
      </c>
      <c r="I32" s="207">
        <v>2</v>
      </c>
      <c r="J32" s="207"/>
      <c r="K32" s="207">
        <v>1</v>
      </c>
      <c r="L32" s="207">
        <v>4</v>
      </c>
      <c r="P32" s="193" t="s">
        <v>28</v>
      </c>
      <c r="Q32" s="194" t="s">
        <v>872</v>
      </c>
      <c r="R32" s="191">
        <v>1.655</v>
      </c>
      <c r="S32" s="191" t="s">
        <v>259</v>
      </c>
      <c r="T32" s="191" t="s">
        <v>762</v>
      </c>
      <c r="V32" s="182"/>
      <c r="W32" s="179"/>
      <c r="X32" s="180"/>
    </row>
    <row r="33" spans="1:24">
      <c r="A33" s="207" t="s">
        <v>677</v>
      </c>
      <c r="B33" s="207" t="s">
        <v>915</v>
      </c>
      <c r="C33" s="207">
        <f t="shared" si="1"/>
        <v>26</v>
      </c>
      <c r="D33" s="207" t="s">
        <v>629</v>
      </c>
      <c r="E33" s="207"/>
      <c r="F33" s="207"/>
      <c r="G33" s="207">
        <v>5</v>
      </c>
      <c r="H33" s="207">
        <v>1</v>
      </c>
      <c r="I33" s="207"/>
      <c r="J33" s="207"/>
      <c r="K33" s="207">
        <v>3</v>
      </c>
      <c r="L33" s="207">
        <v>17</v>
      </c>
      <c r="P33" s="191" t="s">
        <v>196</v>
      </c>
      <c r="Q33" s="196" t="s">
        <v>846</v>
      </c>
      <c r="R33" s="191">
        <v>1.95</v>
      </c>
      <c r="S33" s="191" t="s">
        <v>197</v>
      </c>
      <c r="T33" s="191" t="s">
        <v>842</v>
      </c>
      <c r="V33" s="182"/>
      <c r="W33" s="179"/>
      <c r="X33" s="180"/>
    </row>
    <row r="34" spans="1:24">
      <c r="A34" s="207" t="s">
        <v>677</v>
      </c>
      <c r="B34" s="207" t="s">
        <v>916</v>
      </c>
      <c r="C34" s="207">
        <f t="shared" si="1"/>
        <v>584</v>
      </c>
      <c r="D34" s="207" t="s">
        <v>629</v>
      </c>
      <c r="E34" s="207">
        <v>13</v>
      </c>
      <c r="F34" s="207">
        <v>15</v>
      </c>
      <c r="G34" s="207"/>
      <c r="H34" s="207">
        <v>188</v>
      </c>
      <c r="I34" s="207">
        <f>30+50+110+44+47+13</f>
        <v>294</v>
      </c>
      <c r="J34" s="207"/>
      <c r="K34" s="207">
        <v>16</v>
      </c>
      <c r="L34" s="207">
        <v>58</v>
      </c>
      <c r="P34" s="191" t="s">
        <v>11</v>
      </c>
      <c r="Q34" s="195" t="s">
        <v>873</v>
      </c>
      <c r="R34" s="191">
        <v>0.66</v>
      </c>
      <c r="S34" s="191" t="s">
        <v>233</v>
      </c>
      <c r="T34" s="191" t="s">
        <v>843</v>
      </c>
      <c r="V34" s="182"/>
      <c r="W34" s="179"/>
      <c r="X34" s="180"/>
    </row>
    <row r="35" spans="1:24">
      <c r="A35" s="207" t="s">
        <v>677</v>
      </c>
      <c r="B35" s="207" t="s">
        <v>917</v>
      </c>
      <c r="C35" s="207">
        <f t="shared" si="1"/>
        <v>472</v>
      </c>
      <c r="D35" s="207" t="s">
        <v>629</v>
      </c>
      <c r="E35" s="207"/>
      <c r="F35" s="207"/>
      <c r="G35" s="207">
        <v>21</v>
      </c>
      <c r="H35" s="207">
        <f>50+14+8+16+7</f>
        <v>95</v>
      </c>
      <c r="I35" s="207">
        <f>11+14+24</f>
        <v>49</v>
      </c>
      <c r="J35" s="207">
        <f>14+30+8+15+4+6+6</f>
        <v>83</v>
      </c>
      <c r="K35" s="207">
        <f>24+17+40</f>
        <v>81</v>
      </c>
      <c r="L35" s="207">
        <f>11+15+7+85+25</f>
        <v>143</v>
      </c>
      <c r="P35" s="191" t="s">
        <v>30</v>
      </c>
      <c r="Q35" s="191" t="s">
        <v>868</v>
      </c>
      <c r="R35" s="191">
        <v>4.5199999999999996</v>
      </c>
      <c r="S35" s="191" t="s">
        <v>314</v>
      </c>
      <c r="T35" s="191" t="s">
        <v>844</v>
      </c>
      <c r="V35" s="181"/>
      <c r="W35" s="183"/>
      <c r="X35" s="180"/>
    </row>
    <row r="36" spans="1:24" ht="15" thickBot="1">
      <c r="A36" s="207" t="s">
        <v>677</v>
      </c>
      <c r="B36" s="207" t="s">
        <v>918</v>
      </c>
      <c r="C36" s="207">
        <f t="shared" si="1"/>
        <v>98</v>
      </c>
      <c r="D36" s="207" t="s">
        <v>629</v>
      </c>
      <c r="E36" s="207"/>
      <c r="F36" s="207">
        <v>6</v>
      </c>
      <c r="G36" s="207"/>
      <c r="H36" s="207">
        <v>14</v>
      </c>
      <c r="I36" s="207">
        <v>31</v>
      </c>
      <c r="J36" s="207">
        <v>5</v>
      </c>
      <c r="K36" s="207">
        <v>22</v>
      </c>
      <c r="L36" s="207">
        <v>20</v>
      </c>
      <c r="P36" s="197" t="s">
        <v>137</v>
      </c>
      <c r="Q36" s="198" t="s">
        <v>874</v>
      </c>
      <c r="R36" s="197">
        <v>11.15</v>
      </c>
      <c r="S36" s="197" t="s">
        <v>315</v>
      </c>
      <c r="T36" s="197" t="s">
        <v>845</v>
      </c>
    </row>
    <row r="37" spans="1:24">
      <c r="A37" s="207" t="s">
        <v>677</v>
      </c>
      <c r="B37" s="207" t="s">
        <v>919</v>
      </c>
      <c r="C37" s="207">
        <f t="shared" si="1"/>
        <v>1649</v>
      </c>
      <c r="D37" s="207" t="s">
        <v>629</v>
      </c>
      <c r="E37" s="207"/>
      <c r="F37" s="207"/>
      <c r="G37" s="207">
        <f>87+23</f>
        <v>110</v>
      </c>
      <c r="H37" s="207">
        <v>132</v>
      </c>
      <c r="I37" s="207">
        <v>522</v>
      </c>
      <c r="J37" s="207">
        <v>161</v>
      </c>
      <c r="K37" s="207">
        <v>289</v>
      </c>
      <c r="L37" s="207">
        <v>435</v>
      </c>
    </row>
    <row r="38" spans="1:24" ht="15">
      <c r="A38" s="207" t="s">
        <v>677</v>
      </c>
      <c r="B38" s="207" t="s">
        <v>920</v>
      </c>
      <c r="C38" s="207">
        <f t="shared" si="1"/>
        <v>73</v>
      </c>
      <c r="D38" s="207" t="s">
        <v>629</v>
      </c>
      <c r="E38" s="207"/>
      <c r="F38" s="207"/>
      <c r="G38" s="207"/>
      <c r="H38" s="207">
        <v>8</v>
      </c>
      <c r="I38" s="207">
        <v>45</v>
      </c>
      <c r="J38" s="207"/>
      <c r="K38" s="207">
        <v>20</v>
      </c>
      <c r="L38" s="207"/>
      <c r="P38" s="1012" t="s">
        <v>671</v>
      </c>
      <c r="Q38" s="1012"/>
      <c r="R38" s="177">
        <f>SUM(R3:R36)</f>
        <v>140.13500000000005</v>
      </c>
    </row>
    <row r="39" spans="1:24">
      <c r="A39" s="207" t="s">
        <v>677</v>
      </c>
      <c r="B39" s="207" t="s">
        <v>921</v>
      </c>
      <c r="C39" s="207">
        <f t="shared" si="1"/>
        <v>10</v>
      </c>
      <c r="D39" s="207" t="s">
        <v>629</v>
      </c>
      <c r="E39" s="207"/>
      <c r="F39" s="207"/>
      <c r="G39" s="207"/>
      <c r="H39" s="207"/>
      <c r="I39" s="207"/>
      <c r="J39" s="207">
        <v>10</v>
      </c>
      <c r="K39" s="207"/>
      <c r="L39" s="207"/>
    </row>
    <row r="40" spans="1:24">
      <c r="A40" s="207" t="s">
        <v>677</v>
      </c>
      <c r="B40" s="207" t="s">
        <v>922</v>
      </c>
      <c r="C40" s="207">
        <f t="shared" si="1"/>
        <v>540</v>
      </c>
      <c r="D40" s="207" t="s">
        <v>629</v>
      </c>
      <c r="E40" s="207"/>
      <c r="F40" s="207">
        <v>2</v>
      </c>
      <c r="G40" s="207"/>
      <c r="H40" s="207">
        <v>73</v>
      </c>
      <c r="I40" s="207">
        <v>164</v>
      </c>
      <c r="J40" s="207">
        <f>3+8+10</f>
        <v>21</v>
      </c>
      <c r="K40" s="207">
        <v>132</v>
      </c>
      <c r="L40" s="207">
        <v>148</v>
      </c>
    </row>
    <row r="41" spans="1:24">
      <c r="A41" s="207" t="s">
        <v>677</v>
      </c>
      <c r="B41" s="207" t="s">
        <v>923</v>
      </c>
      <c r="C41" s="207">
        <f t="shared" si="1"/>
        <v>614</v>
      </c>
      <c r="D41" s="207" t="s">
        <v>629</v>
      </c>
      <c r="E41" s="207">
        <v>2</v>
      </c>
      <c r="F41" s="207"/>
      <c r="G41" s="207">
        <v>24</v>
      </c>
      <c r="H41" s="207">
        <f>32+88+23+14+28+12</f>
        <v>197</v>
      </c>
      <c r="I41" s="207">
        <v>54</v>
      </c>
      <c r="J41" s="207">
        <f>57+27</f>
        <v>84</v>
      </c>
      <c r="K41" s="207">
        <f>16+57+6+47</f>
        <v>126</v>
      </c>
      <c r="L41" s="207">
        <f>43+54+22+8</f>
        <v>127</v>
      </c>
    </row>
    <row r="42" spans="1:24">
      <c r="A42" s="215" t="s">
        <v>832</v>
      </c>
      <c r="B42" s="217" t="s">
        <v>924</v>
      </c>
      <c r="C42" s="207">
        <f t="shared" si="1"/>
        <v>32</v>
      </c>
      <c r="D42" s="207" t="s">
        <v>90</v>
      </c>
      <c r="E42" s="207"/>
      <c r="F42" s="207"/>
      <c r="G42" s="207"/>
      <c r="H42" s="207"/>
      <c r="I42" s="207"/>
      <c r="J42" s="207">
        <v>32</v>
      </c>
      <c r="K42" s="207"/>
      <c r="L42" s="207"/>
    </row>
    <row r="43" spans="1:24">
      <c r="A43" s="207" t="s">
        <v>767</v>
      </c>
      <c r="B43" s="207" t="s">
        <v>925</v>
      </c>
      <c r="C43" s="207">
        <f t="shared" ref="C43:C67" si="2">SUM(E43:L43)</f>
        <v>94</v>
      </c>
      <c r="D43" s="207" t="s">
        <v>629</v>
      </c>
      <c r="E43" s="207"/>
      <c r="F43" s="207"/>
      <c r="G43" s="207">
        <f>14+9+13</f>
        <v>36</v>
      </c>
      <c r="H43" s="207"/>
      <c r="I43" s="207"/>
      <c r="J43" s="207"/>
      <c r="K43" s="207">
        <v>15</v>
      </c>
      <c r="L43" s="207">
        <v>43</v>
      </c>
    </row>
    <row r="44" spans="1:24">
      <c r="A44" s="207" t="s">
        <v>768</v>
      </c>
      <c r="B44" s="207" t="s">
        <v>926</v>
      </c>
      <c r="C44" s="207">
        <f t="shared" si="2"/>
        <v>196</v>
      </c>
      <c r="D44" s="207" t="s">
        <v>629</v>
      </c>
      <c r="E44" s="207">
        <v>4</v>
      </c>
      <c r="F44" s="207"/>
      <c r="G44" s="207">
        <f>9+43+7+6</f>
        <v>65</v>
      </c>
      <c r="H44" s="207">
        <v>1</v>
      </c>
      <c r="I44" s="207">
        <v>36</v>
      </c>
      <c r="J44" s="207"/>
      <c r="K44" s="207">
        <v>77</v>
      </c>
      <c r="L44" s="207">
        <v>13</v>
      </c>
    </row>
    <row r="45" spans="1:24">
      <c r="A45" s="207" t="s">
        <v>675</v>
      </c>
      <c r="B45" s="207" t="s">
        <v>927</v>
      </c>
      <c r="C45" s="207">
        <f t="shared" si="2"/>
        <v>539</v>
      </c>
      <c r="D45" s="207" t="s">
        <v>629</v>
      </c>
      <c r="E45" s="207"/>
      <c r="F45" s="207"/>
      <c r="G45" s="207">
        <v>1</v>
      </c>
      <c r="H45" s="207">
        <v>3</v>
      </c>
      <c r="I45" s="207">
        <v>150</v>
      </c>
      <c r="J45" s="207"/>
      <c r="K45" s="207"/>
      <c r="L45" s="207">
        <v>385</v>
      </c>
    </row>
    <row r="46" spans="1:24">
      <c r="A46" s="207" t="s">
        <v>674</v>
      </c>
      <c r="B46" s="207" t="s">
        <v>929</v>
      </c>
      <c r="C46" s="207">
        <f t="shared" si="2"/>
        <v>905</v>
      </c>
      <c r="D46" s="207" t="s">
        <v>629</v>
      </c>
      <c r="E46" s="207"/>
      <c r="F46" s="207"/>
      <c r="G46" s="207">
        <v>22</v>
      </c>
      <c r="H46" s="207">
        <v>80</v>
      </c>
      <c r="I46" s="207">
        <v>102</v>
      </c>
      <c r="J46" s="207">
        <v>15</v>
      </c>
      <c r="K46" s="207">
        <v>430</v>
      </c>
      <c r="L46" s="207">
        <f>23+3+23+132+75</f>
        <v>256</v>
      </c>
    </row>
    <row r="47" spans="1:24">
      <c r="A47" s="207" t="s">
        <v>674</v>
      </c>
      <c r="B47" s="207" t="s">
        <v>930</v>
      </c>
      <c r="C47" s="207">
        <f t="shared" si="2"/>
        <v>228</v>
      </c>
      <c r="D47" s="207" t="s">
        <v>629</v>
      </c>
      <c r="E47" s="207"/>
      <c r="F47" s="207"/>
      <c r="G47" s="207"/>
      <c r="H47" s="207"/>
      <c r="I47" s="207">
        <v>73</v>
      </c>
      <c r="J47" s="207"/>
      <c r="K47" s="207">
        <v>20</v>
      </c>
      <c r="L47" s="207">
        <v>135</v>
      </c>
    </row>
    <row r="48" spans="1:24">
      <c r="A48" s="207" t="s">
        <v>674</v>
      </c>
      <c r="B48" s="207" t="s">
        <v>931</v>
      </c>
      <c r="C48" s="207">
        <f t="shared" si="2"/>
        <v>28</v>
      </c>
      <c r="D48" s="207" t="s">
        <v>629</v>
      </c>
      <c r="E48" s="207"/>
      <c r="F48" s="207"/>
      <c r="G48" s="207">
        <v>16</v>
      </c>
      <c r="H48" s="207"/>
      <c r="I48" s="207"/>
      <c r="J48" s="207"/>
      <c r="K48" s="207"/>
      <c r="L48" s="207">
        <v>12</v>
      </c>
    </row>
    <row r="49" spans="1:17">
      <c r="A49" s="207" t="s">
        <v>674</v>
      </c>
      <c r="B49" s="207" t="s">
        <v>932</v>
      </c>
      <c r="C49" s="207">
        <f t="shared" si="2"/>
        <v>186</v>
      </c>
      <c r="D49" s="207" t="s">
        <v>629</v>
      </c>
      <c r="E49" s="207"/>
      <c r="F49" s="207"/>
      <c r="G49" s="207"/>
      <c r="H49" s="207">
        <v>97</v>
      </c>
      <c r="I49" s="207"/>
      <c r="J49" s="207"/>
      <c r="K49" s="207">
        <f>27+62</f>
        <v>89</v>
      </c>
      <c r="L49" s="207"/>
    </row>
    <row r="50" spans="1:17">
      <c r="A50" s="207" t="s">
        <v>674</v>
      </c>
      <c r="B50" s="207" t="s">
        <v>933</v>
      </c>
      <c r="C50" s="207">
        <f t="shared" si="2"/>
        <v>1770</v>
      </c>
      <c r="D50" s="207" t="s">
        <v>629</v>
      </c>
      <c r="E50" s="207"/>
      <c r="F50" s="207"/>
      <c r="G50" s="207"/>
      <c r="H50" s="207">
        <v>1590</v>
      </c>
      <c r="I50" s="207"/>
      <c r="J50" s="207"/>
      <c r="K50" s="207"/>
      <c r="L50" s="207">
        <v>180</v>
      </c>
    </row>
    <row r="51" spans="1:17">
      <c r="A51" s="207" t="s">
        <v>674</v>
      </c>
      <c r="B51" s="207" t="s">
        <v>934</v>
      </c>
      <c r="C51" s="207">
        <f t="shared" si="2"/>
        <v>174</v>
      </c>
      <c r="D51" s="207" t="s">
        <v>629</v>
      </c>
      <c r="E51" s="207"/>
      <c r="F51" s="207"/>
      <c r="G51" s="207"/>
      <c r="H51" s="207"/>
      <c r="I51" s="207"/>
      <c r="J51" s="207"/>
      <c r="K51" s="207"/>
      <c r="L51" s="207">
        <f>168+6</f>
        <v>174</v>
      </c>
    </row>
    <row r="52" spans="1:17">
      <c r="A52" s="207" t="s">
        <v>674</v>
      </c>
      <c r="B52" s="207" t="s">
        <v>935</v>
      </c>
      <c r="C52" s="207">
        <f t="shared" si="2"/>
        <v>735</v>
      </c>
      <c r="D52" s="207" t="s">
        <v>629</v>
      </c>
      <c r="E52" s="207"/>
      <c r="F52" s="207"/>
      <c r="G52" s="207">
        <v>13</v>
      </c>
      <c r="H52" s="207">
        <v>190</v>
      </c>
      <c r="I52" s="207">
        <v>126</v>
      </c>
      <c r="J52" s="207"/>
      <c r="K52" s="207">
        <v>73</v>
      </c>
      <c r="L52" s="207">
        <v>333</v>
      </c>
    </row>
    <row r="53" spans="1:17">
      <c r="A53" s="207" t="s">
        <v>674</v>
      </c>
      <c r="B53" s="207" t="s">
        <v>936</v>
      </c>
      <c r="C53" s="207">
        <f t="shared" si="2"/>
        <v>112</v>
      </c>
      <c r="D53" s="207" t="s">
        <v>629</v>
      </c>
      <c r="E53" s="207"/>
      <c r="F53" s="207"/>
      <c r="G53" s="207"/>
      <c r="H53" s="207">
        <f>40+54</f>
        <v>94</v>
      </c>
      <c r="I53" s="207">
        <v>18</v>
      </c>
      <c r="J53" s="207"/>
      <c r="K53" s="207"/>
      <c r="L53" s="207"/>
      <c r="Q53" s="192"/>
    </row>
    <row r="54" spans="1:17">
      <c r="A54" s="207" t="s">
        <v>674</v>
      </c>
      <c r="B54" s="207" t="s">
        <v>937</v>
      </c>
      <c r="C54" s="207">
        <f t="shared" si="2"/>
        <v>78</v>
      </c>
      <c r="D54" s="207" t="s">
        <v>629</v>
      </c>
      <c r="E54" s="207"/>
      <c r="F54" s="207"/>
      <c r="G54" s="207"/>
      <c r="H54" s="207">
        <v>30</v>
      </c>
      <c r="I54" s="207">
        <v>48</v>
      </c>
      <c r="J54" s="207"/>
      <c r="K54" s="207"/>
      <c r="L54" s="207"/>
      <c r="Q54" s="194"/>
    </row>
    <row r="55" spans="1:17">
      <c r="A55" s="207" t="s">
        <v>674</v>
      </c>
      <c r="B55" s="207" t="s">
        <v>938</v>
      </c>
      <c r="C55" s="207">
        <f t="shared" si="2"/>
        <v>4</v>
      </c>
      <c r="D55" s="207" t="s">
        <v>629</v>
      </c>
      <c r="E55" s="207"/>
      <c r="F55" s="207">
        <v>2</v>
      </c>
      <c r="G55" s="207"/>
      <c r="H55" s="207"/>
      <c r="I55" s="207"/>
      <c r="J55" s="207">
        <v>2</v>
      </c>
      <c r="K55" s="207"/>
      <c r="L55" s="207"/>
      <c r="Q55" s="195"/>
    </row>
    <row r="56" spans="1:17">
      <c r="A56" s="207" t="s">
        <v>674</v>
      </c>
      <c r="B56" s="207" t="s">
        <v>939</v>
      </c>
      <c r="C56" s="207">
        <f t="shared" si="2"/>
        <v>1397</v>
      </c>
      <c r="D56" s="207" t="s">
        <v>629</v>
      </c>
      <c r="E56" s="207"/>
      <c r="F56" s="207"/>
      <c r="G56" s="207">
        <v>22</v>
      </c>
      <c r="H56" s="207">
        <v>952</v>
      </c>
      <c r="I56" s="207">
        <f>9+14+56</f>
        <v>79</v>
      </c>
      <c r="J56" s="207"/>
      <c r="K56" s="207">
        <v>193</v>
      </c>
      <c r="L56" s="207">
        <f>27+35+41+48</f>
        <v>151</v>
      </c>
      <c r="Q56" s="195"/>
    </row>
    <row r="57" spans="1:17">
      <c r="A57" s="207" t="s">
        <v>674</v>
      </c>
      <c r="B57" s="207" t="s">
        <v>940</v>
      </c>
      <c r="C57" s="207">
        <f t="shared" si="2"/>
        <v>8309</v>
      </c>
      <c r="D57" s="207" t="s">
        <v>629</v>
      </c>
      <c r="E57" s="207"/>
      <c r="F57" s="207"/>
      <c r="G57" s="207"/>
      <c r="H57" s="207">
        <v>40</v>
      </c>
      <c r="I57" s="207">
        <v>1204</v>
      </c>
      <c r="J57" s="207"/>
      <c r="K57" s="207">
        <v>23</v>
      </c>
      <c r="L57" s="207">
        <v>7042</v>
      </c>
      <c r="Q57" s="191"/>
    </row>
    <row r="58" spans="1:17">
      <c r="A58" s="207" t="s">
        <v>674</v>
      </c>
      <c r="B58" s="207" t="s">
        <v>941</v>
      </c>
      <c r="C58" s="207">
        <f t="shared" si="2"/>
        <v>3</v>
      </c>
      <c r="D58" s="207" t="s">
        <v>629</v>
      </c>
      <c r="E58" s="207"/>
      <c r="F58" s="207"/>
      <c r="G58" s="207">
        <v>3</v>
      </c>
      <c r="H58" s="207"/>
      <c r="I58" s="207"/>
      <c r="J58" s="207"/>
      <c r="K58" s="207"/>
      <c r="L58" s="207"/>
      <c r="Q58" s="194"/>
    </row>
    <row r="59" spans="1:17">
      <c r="A59" s="207" t="s">
        <v>674</v>
      </c>
      <c r="B59" s="207" t="s">
        <v>942</v>
      </c>
      <c r="C59" s="207">
        <f t="shared" si="2"/>
        <v>20</v>
      </c>
      <c r="D59" s="207" t="s">
        <v>629</v>
      </c>
      <c r="E59" s="207"/>
      <c r="F59" s="207"/>
      <c r="G59" s="207"/>
      <c r="H59" s="207"/>
      <c r="I59" s="207"/>
      <c r="J59" s="207"/>
      <c r="K59" s="207"/>
      <c r="L59" s="207">
        <v>20</v>
      </c>
      <c r="Q59" s="195"/>
    </row>
    <row r="60" spans="1:17">
      <c r="A60" s="207" t="s">
        <v>674</v>
      </c>
      <c r="B60" s="207" t="s">
        <v>943</v>
      </c>
      <c r="C60" s="207">
        <f t="shared" si="2"/>
        <v>32</v>
      </c>
      <c r="D60" s="207" t="s">
        <v>629</v>
      </c>
      <c r="E60" s="207"/>
      <c r="F60" s="207"/>
      <c r="G60" s="207"/>
      <c r="H60" s="207">
        <v>9</v>
      </c>
      <c r="I60" s="207">
        <v>13</v>
      </c>
      <c r="J60" s="207"/>
      <c r="K60" s="207"/>
      <c r="L60" s="207">
        <v>10</v>
      </c>
      <c r="Q60" s="195"/>
    </row>
    <row r="61" spans="1:17">
      <c r="A61" s="207" t="s">
        <v>674</v>
      </c>
      <c r="B61" s="207" t="s">
        <v>944</v>
      </c>
      <c r="C61" s="207">
        <f t="shared" si="2"/>
        <v>4</v>
      </c>
      <c r="D61" s="207" t="s">
        <v>629</v>
      </c>
      <c r="E61" s="207"/>
      <c r="F61" s="207">
        <v>4</v>
      </c>
      <c r="G61" s="207"/>
      <c r="H61" s="207"/>
      <c r="I61" s="207"/>
      <c r="J61" s="207"/>
      <c r="K61" s="207"/>
      <c r="L61" s="207"/>
      <c r="Q61" s="191"/>
    </row>
    <row r="62" spans="1:17">
      <c r="A62" s="207" t="s">
        <v>674</v>
      </c>
      <c r="B62" s="207" t="s">
        <v>945</v>
      </c>
      <c r="C62" s="207">
        <f t="shared" si="2"/>
        <v>6</v>
      </c>
      <c r="D62" s="207" t="s">
        <v>629</v>
      </c>
      <c r="E62" s="207"/>
      <c r="F62" s="207"/>
      <c r="G62" s="207"/>
      <c r="H62" s="207">
        <v>6</v>
      </c>
      <c r="I62" s="207"/>
      <c r="J62" s="207"/>
      <c r="K62" s="207"/>
      <c r="L62" s="207"/>
      <c r="Q62" s="191"/>
    </row>
    <row r="63" spans="1:17">
      <c r="A63" s="207" t="s">
        <v>674</v>
      </c>
      <c r="B63" s="207" t="s">
        <v>946</v>
      </c>
      <c r="C63" s="207">
        <f t="shared" si="2"/>
        <v>21</v>
      </c>
      <c r="D63" s="207" t="s">
        <v>629</v>
      </c>
      <c r="E63" s="207"/>
      <c r="F63" s="207"/>
      <c r="G63" s="207"/>
      <c r="H63" s="207">
        <v>8</v>
      </c>
      <c r="I63" s="207"/>
      <c r="J63" s="207"/>
      <c r="K63" s="207"/>
      <c r="L63" s="207">
        <v>13</v>
      </c>
      <c r="Q63" s="191"/>
    </row>
    <row r="64" spans="1:17">
      <c r="A64" s="207" t="s">
        <v>674</v>
      </c>
      <c r="B64" s="207" t="s">
        <v>947</v>
      </c>
      <c r="C64" s="207">
        <f t="shared" si="2"/>
        <v>62</v>
      </c>
      <c r="D64" s="207" t="s">
        <v>629</v>
      </c>
      <c r="E64" s="207"/>
      <c r="F64" s="207"/>
      <c r="G64" s="207">
        <v>1</v>
      </c>
      <c r="H64" s="207"/>
      <c r="I64" s="207">
        <v>10</v>
      </c>
      <c r="J64" s="207"/>
      <c r="K64" s="207"/>
      <c r="L64" s="207">
        <f>13+38</f>
        <v>51</v>
      </c>
      <c r="Q64" s="191"/>
    </row>
    <row r="65" spans="1:17">
      <c r="A65" s="207" t="s">
        <v>674</v>
      </c>
      <c r="B65" s="207" t="s">
        <v>769</v>
      </c>
      <c r="C65" s="207">
        <f t="shared" si="2"/>
        <v>179</v>
      </c>
      <c r="D65" s="207" t="s">
        <v>629</v>
      </c>
      <c r="E65" s="207"/>
      <c r="F65" s="207"/>
      <c r="G65" s="207"/>
      <c r="H65" s="207">
        <v>3</v>
      </c>
      <c r="I65" s="207">
        <v>18</v>
      </c>
      <c r="J65" s="207"/>
      <c r="K65" s="207">
        <v>11</v>
      </c>
      <c r="L65" s="207">
        <v>147</v>
      </c>
      <c r="Q65" s="194"/>
    </row>
    <row r="66" spans="1:17">
      <c r="A66" s="207" t="s">
        <v>674</v>
      </c>
      <c r="B66" s="207" t="s">
        <v>948</v>
      </c>
      <c r="C66" s="207">
        <f t="shared" si="2"/>
        <v>3</v>
      </c>
      <c r="D66" s="207" t="s">
        <v>629</v>
      </c>
      <c r="E66" s="207"/>
      <c r="F66" s="207"/>
      <c r="G66" s="207"/>
      <c r="H66" s="207">
        <v>3</v>
      </c>
      <c r="I66" s="207"/>
      <c r="J66" s="207"/>
      <c r="K66" s="207"/>
      <c r="L66" s="207"/>
      <c r="Q66" s="191"/>
    </row>
    <row r="67" spans="1:17">
      <c r="A67" s="207" t="s">
        <v>674</v>
      </c>
      <c r="B67" s="207" t="s">
        <v>949</v>
      </c>
      <c r="C67" s="207">
        <f t="shared" si="2"/>
        <v>1391</v>
      </c>
      <c r="D67" s="207" t="s">
        <v>629</v>
      </c>
      <c r="E67" s="207"/>
      <c r="F67" s="207"/>
      <c r="G67" s="207">
        <v>10</v>
      </c>
      <c r="H67" s="207">
        <v>487</v>
      </c>
      <c r="I67" s="207">
        <v>444</v>
      </c>
      <c r="J67" s="207"/>
      <c r="K67" s="207">
        <f>247+30</f>
        <v>277</v>
      </c>
      <c r="L67" s="207">
        <v>173</v>
      </c>
      <c r="Q67" s="191"/>
    </row>
    <row r="68" spans="1:17">
      <c r="A68" s="207" t="s">
        <v>674</v>
      </c>
      <c r="B68" s="207" t="s">
        <v>950</v>
      </c>
      <c r="C68" s="207">
        <f t="shared" ref="C68:C111" si="3">SUM(E68:L68)</f>
        <v>172</v>
      </c>
      <c r="D68" s="207" t="s">
        <v>629</v>
      </c>
      <c r="E68" s="207"/>
      <c r="F68" s="207"/>
      <c r="G68" s="207">
        <v>7</v>
      </c>
      <c r="H68" s="207">
        <f>42+21</f>
        <v>63</v>
      </c>
      <c r="I68" s="207">
        <v>58</v>
      </c>
      <c r="J68" s="207"/>
      <c r="K68" s="207"/>
      <c r="L68" s="207">
        <v>44</v>
      </c>
      <c r="Q68" s="191"/>
    </row>
    <row r="69" spans="1:17">
      <c r="A69" s="207" t="s">
        <v>674</v>
      </c>
      <c r="B69" s="207" t="s">
        <v>951</v>
      </c>
      <c r="C69" s="207">
        <f t="shared" si="3"/>
        <v>31</v>
      </c>
      <c r="D69" s="207" t="s">
        <v>629</v>
      </c>
      <c r="E69" s="207"/>
      <c r="F69" s="207"/>
      <c r="G69" s="207"/>
      <c r="H69" s="207">
        <v>3</v>
      </c>
      <c r="I69" s="207">
        <v>6</v>
      </c>
      <c r="J69" s="207"/>
      <c r="K69" s="207"/>
      <c r="L69" s="207">
        <v>22</v>
      </c>
      <c r="Q69" s="195"/>
    </row>
    <row r="70" spans="1:17">
      <c r="A70" s="207" t="s">
        <v>674</v>
      </c>
      <c r="B70" s="207" t="s">
        <v>952</v>
      </c>
      <c r="C70" s="207">
        <f t="shared" si="3"/>
        <v>10</v>
      </c>
      <c r="D70" s="207" t="s">
        <v>629</v>
      </c>
      <c r="E70" s="207"/>
      <c r="F70" s="207"/>
      <c r="G70" s="207"/>
      <c r="H70" s="207"/>
      <c r="I70" s="207"/>
      <c r="J70" s="207"/>
      <c r="K70" s="207"/>
      <c r="L70" s="207">
        <v>10</v>
      </c>
      <c r="Q70" s="195"/>
    </row>
    <row r="71" spans="1:17">
      <c r="A71" s="207" t="s">
        <v>674</v>
      </c>
      <c r="B71" s="207" t="s">
        <v>953</v>
      </c>
      <c r="C71" s="207">
        <f t="shared" si="3"/>
        <v>3543</v>
      </c>
      <c r="D71" s="207" t="s">
        <v>629</v>
      </c>
      <c r="E71" s="207">
        <v>120</v>
      </c>
      <c r="F71" s="207">
        <v>340</v>
      </c>
      <c r="G71" s="207"/>
      <c r="H71" s="207">
        <v>448</v>
      </c>
      <c r="I71" s="207">
        <f>760+132+120+14+55+84+113+300</f>
        <v>1578</v>
      </c>
      <c r="J71" s="207">
        <v>8</v>
      </c>
      <c r="K71" s="207">
        <f>193+46+110</f>
        <v>349</v>
      </c>
      <c r="L71" s="207">
        <v>700</v>
      </c>
      <c r="Q71" s="191"/>
    </row>
    <row r="72" spans="1:17">
      <c r="A72" s="207" t="s">
        <v>674</v>
      </c>
      <c r="B72" s="207" t="s">
        <v>954</v>
      </c>
      <c r="C72" s="207">
        <f t="shared" si="3"/>
        <v>57</v>
      </c>
      <c r="D72" s="207" t="s">
        <v>629</v>
      </c>
      <c r="E72" s="207"/>
      <c r="F72" s="207"/>
      <c r="G72" s="207"/>
      <c r="H72" s="207">
        <v>32</v>
      </c>
      <c r="I72" s="207">
        <v>20</v>
      </c>
      <c r="J72" s="207"/>
      <c r="K72" s="207"/>
      <c r="L72" s="207">
        <v>5</v>
      </c>
      <c r="Q72" s="195"/>
    </row>
    <row r="73" spans="1:17">
      <c r="A73" s="207" t="s">
        <v>674</v>
      </c>
      <c r="B73" s="207" t="s">
        <v>955</v>
      </c>
      <c r="C73" s="207">
        <f t="shared" si="3"/>
        <v>14</v>
      </c>
      <c r="D73" s="207" t="s">
        <v>629</v>
      </c>
      <c r="E73" s="207"/>
      <c r="F73" s="207"/>
      <c r="G73" s="207"/>
      <c r="H73" s="207"/>
      <c r="I73" s="207"/>
      <c r="J73" s="207"/>
      <c r="K73" s="207"/>
      <c r="L73" s="207">
        <v>14</v>
      </c>
      <c r="Q73" s="191"/>
    </row>
    <row r="74" spans="1:17">
      <c r="A74" s="207" t="s">
        <v>674</v>
      </c>
      <c r="B74" s="207" t="s">
        <v>956</v>
      </c>
      <c r="C74" s="207">
        <f t="shared" si="3"/>
        <v>153</v>
      </c>
      <c r="D74" s="207" t="s">
        <v>629</v>
      </c>
      <c r="E74" s="207"/>
      <c r="F74" s="207"/>
      <c r="G74" s="207"/>
      <c r="H74" s="207">
        <v>34</v>
      </c>
      <c r="I74" s="207">
        <v>113</v>
      </c>
      <c r="J74" s="207"/>
      <c r="K74" s="207"/>
      <c r="L74" s="207">
        <v>6</v>
      </c>
      <c r="Q74" s="191"/>
    </row>
    <row r="75" spans="1:17">
      <c r="A75" s="207" t="s">
        <v>674</v>
      </c>
      <c r="B75" s="207" t="s">
        <v>957</v>
      </c>
      <c r="C75" s="207">
        <f t="shared" si="3"/>
        <v>8452</v>
      </c>
      <c r="D75" s="207" t="s">
        <v>629</v>
      </c>
      <c r="E75" s="207"/>
      <c r="F75" s="207"/>
      <c r="G75" s="207">
        <f>368+63</f>
        <v>431</v>
      </c>
      <c r="H75" s="207">
        <f>476+367+235+270+249+1881+108</f>
        <v>3586</v>
      </c>
      <c r="I75" s="207">
        <f>578+147+196</f>
        <v>921</v>
      </c>
      <c r="J75" s="207">
        <v>163</v>
      </c>
      <c r="K75" s="207">
        <f>332+65+516+487+120+460</f>
        <v>1980</v>
      </c>
      <c r="L75" s="207">
        <f>307+64+578+120+231+39+32</f>
        <v>1371</v>
      </c>
      <c r="Q75" s="191"/>
    </row>
    <row r="76" spans="1:17">
      <c r="A76" s="207" t="s">
        <v>674</v>
      </c>
      <c r="B76" s="207" t="s">
        <v>958</v>
      </c>
      <c r="C76" s="207">
        <f t="shared" si="3"/>
        <v>5924</v>
      </c>
      <c r="D76" s="207" t="s">
        <v>629</v>
      </c>
      <c r="E76" s="207"/>
      <c r="F76" s="207"/>
      <c r="G76" s="207">
        <v>78</v>
      </c>
      <c r="H76" s="207">
        <v>700</v>
      </c>
      <c r="I76" s="207">
        <v>1364</v>
      </c>
      <c r="J76" s="207"/>
      <c r="K76" s="207">
        <v>666</v>
      </c>
      <c r="L76" s="207">
        <v>3116</v>
      </c>
      <c r="Q76" s="191"/>
    </row>
    <row r="77" spans="1:17">
      <c r="A77" s="207" t="s">
        <v>674</v>
      </c>
      <c r="B77" s="207" t="s">
        <v>959</v>
      </c>
      <c r="C77" s="207">
        <f t="shared" si="3"/>
        <v>10578</v>
      </c>
      <c r="D77" s="207" t="s">
        <v>629</v>
      </c>
      <c r="E77" s="207">
        <v>50</v>
      </c>
      <c r="F77" s="207"/>
      <c r="G77" s="207"/>
      <c r="H77" s="207">
        <v>6285</v>
      </c>
      <c r="I77" s="207">
        <v>2956</v>
      </c>
      <c r="J77" s="207">
        <v>115</v>
      </c>
      <c r="K77" s="207">
        <v>540</v>
      </c>
      <c r="L77" s="207">
        <v>632</v>
      </c>
      <c r="Q77" s="191"/>
    </row>
    <row r="78" spans="1:17">
      <c r="A78" s="207" t="s">
        <v>674</v>
      </c>
      <c r="B78" s="207" t="s">
        <v>960</v>
      </c>
      <c r="C78" s="207">
        <f t="shared" si="3"/>
        <v>198</v>
      </c>
      <c r="D78" s="207" t="s">
        <v>629</v>
      </c>
      <c r="E78" s="207"/>
      <c r="F78" s="207"/>
      <c r="G78" s="207"/>
      <c r="H78" s="207">
        <v>9</v>
      </c>
      <c r="I78" s="207"/>
      <c r="J78" s="207">
        <v>4</v>
      </c>
      <c r="K78" s="207">
        <v>185</v>
      </c>
      <c r="L78" s="207"/>
      <c r="Q78" s="191"/>
    </row>
    <row r="79" spans="1:17">
      <c r="A79" s="207" t="s">
        <v>674</v>
      </c>
      <c r="B79" s="207" t="s">
        <v>961</v>
      </c>
      <c r="C79" s="207">
        <f t="shared" si="3"/>
        <v>848</v>
      </c>
      <c r="D79" s="207" t="s">
        <v>629</v>
      </c>
      <c r="E79" s="207"/>
      <c r="F79" s="207">
        <v>2</v>
      </c>
      <c r="G79" s="207">
        <v>7</v>
      </c>
      <c r="H79" s="207">
        <v>145</v>
      </c>
      <c r="I79" s="207">
        <v>273</v>
      </c>
      <c r="J79" s="207">
        <v>2</v>
      </c>
      <c r="K79" s="207">
        <v>249</v>
      </c>
      <c r="L79" s="207">
        <v>170</v>
      </c>
      <c r="Q79" s="195"/>
    </row>
    <row r="80" spans="1:17">
      <c r="A80" s="207" t="s">
        <v>674</v>
      </c>
      <c r="B80" s="207" t="s">
        <v>962</v>
      </c>
      <c r="C80" s="207">
        <f t="shared" si="3"/>
        <v>157</v>
      </c>
      <c r="D80" s="207" t="s">
        <v>629</v>
      </c>
      <c r="E80" s="207"/>
      <c r="F80" s="207"/>
      <c r="G80" s="207">
        <v>47</v>
      </c>
      <c r="H80" s="207">
        <v>37</v>
      </c>
      <c r="I80" s="207"/>
      <c r="J80" s="207"/>
      <c r="K80" s="207">
        <v>4</v>
      </c>
      <c r="L80" s="207">
        <v>69</v>
      </c>
      <c r="Q80" s="195"/>
    </row>
    <row r="81" spans="1:17">
      <c r="A81" s="207" t="s">
        <v>674</v>
      </c>
      <c r="B81" s="207" t="s">
        <v>963</v>
      </c>
      <c r="C81" s="207">
        <f t="shared" si="3"/>
        <v>12</v>
      </c>
      <c r="D81" s="207" t="s">
        <v>629</v>
      </c>
      <c r="E81" s="207"/>
      <c r="F81" s="207"/>
      <c r="G81" s="207">
        <v>7</v>
      </c>
      <c r="H81" s="207"/>
      <c r="I81" s="207">
        <v>4</v>
      </c>
      <c r="J81" s="207"/>
      <c r="K81" s="207"/>
      <c r="L81" s="207">
        <v>1</v>
      </c>
      <c r="Q81" s="195"/>
    </row>
    <row r="82" spans="1:17">
      <c r="A82" s="207" t="s">
        <v>674</v>
      </c>
      <c r="B82" s="207" t="s">
        <v>964</v>
      </c>
      <c r="C82" s="207">
        <f t="shared" si="3"/>
        <v>4</v>
      </c>
      <c r="D82" s="207" t="s">
        <v>629</v>
      </c>
      <c r="E82" s="207"/>
      <c r="F82" s="207"/>
      <c r="G82" s="207"/>
      <c r="H82" s="207"/>
      <c r="I82" s="207">
        <v>4</v>
      </c>
      <c r="J82" s="207"/>
      <c r="K82" s="207"/>
      <c r="L82" s="207"/>
      <c r="Q82" s="194"/>
    </row>
    <row r="83" spans="1:17">
      <c r="A83" s="207" t="s">
        <v>674</v>
      </c>
      <c r="B83" s="207" t="s">
        <v>965</v>
      </c>
      <c r="C83" s="207">
        <f t="shared" si="3"/>
        <v>14</v>
      </c>
      <c r="D83" s="207" t="s">
        <v>629</v>
      </c>
      <c r="E83" s="207"/>
      <c r="F83" s="207"/>
      <c r="G83" s="207"/>
      <c r="H83" s="207"/>
      <c r="I83" s="207">
        <v>14</v>
      </c>
      <c r="J83" s="207"/>
      <c r="K83" s="207"/>
      <c r="L83" s="207"/>
      <c r="Q83" s="196"/>
    </row>
    <row r="84" spans="1:17">
      <c r="A84" s="207" t="s">
        <v>674</v>
      </c>
      <c r="B84" s="207" t="s">
        <v>966</v>
      </c>
      <c r="C84" s="207">
        <f t="shared" si="3"/>
        <v>78</v>
      </c>
      <c r="D84" s="207" t="s">
        <v>629</v>
      </c>
      <c r="E84" s="207"/>
      <c r="F84" s="207"/>
      <c r="G84" s="207"/>
      <c r="H84" s="207"/>
      <c r="I84" s="207"/>
      <c r="J84" s="207"/>
      <c r="K84" s="207"/>
      <c r="L84" s="207">
        <v>78</v>
      </c>
      <c r="Q84" s="195"/>
    </row>
    <row r="85" spans="1:17">
      <c r="A85" s="207" t="s">
        <v>674</v>
      </c>
      <c r="B85" s="207" t="s">
        <v>967</v>
      </c>
      <c r="C85" s="207">
        <f t="shared" si="3"/>
        <v>43</v>
      </c>
      <c r="D85" s="207" t="s">
        <v>629</v>
      </c>
      <c r="E85" s="207"/>
      <c r="F85" s="207"/>
      <c r="G85" s="207">
        <v>1</v>
      </c>
      <c r="H85" s="207">
        <v>8</v>
      </c>
      <c r="I85" s="207">
        <v>17</v>
      </c>
      <c r="J85" s="207"/>
      <c r="K85" s="207">
        <v>3</v>
      </c>
      <c r="L85" s="207">
        <v>14</v>
      </c>
      <c r="Q85" s="191"/>
    </row>
    <row r="86" spans="1:17" ht="15" thickBot="1">
      <c r="A86" s="207" t="s">
        <v>674</v>
      </c>
      <c r="B86" s="207" t="s">
        <v>968</v>
      </c>
      <c r="C86" s="207">
        <f t="shared" si="3"/>
        <v>51</v>
      </c>
      <c r="D86" s="207" t="s">
        <v>629</v>
      </c>
      <c r="E86" s="207"/>
      <c r="F86" s="207"/>
      <c r="G86" s="207">
        <v>16</v>
      </c>
      <c r="H86" s="207">
        <v>4</v>
      </c>
      <c r="I86" s="207"/>
      <c r="J86" s="207"/>
      <c r="K86" s="207"/>
      <c r="L86" s="207">
        <v>31</v>
      </c>
      <c r="Q86" s="198"/>
    </row>
    <row r="87" spans="1:17">
      <c r="A87" s="207" t="s">
        <v>674</v>
      </c>
      <c r="B87" s="207" t="s">
        <v>969</v>
      </c>
      <c r="C87" s="207">
        <f t="shared" si="3"/>
        <v>213</v>
      </c>
      <c r="D87" s="207" t="s">
        <v>629</v>
      </c>
      <c r="E87" s="207"/>
      <c r="F87" s="207">
        <v>2</v>
      </c>
      <c r="G87" s="207"/>
      <c r="H87" s="207">
        <v>8</v>
      </c>
      <c r="I87" s="207">
        <v>153</v>
      </c>
      <c r="J87" s="207"/>
      <c r="K87" s="207"/>
      <c r="L87" s="207">
        <v>50</v>
      </c>
    </row>
    <row r="88" spans="1:17">
      <c r="A88" s="207" t="s">
        <v>674</v>
      </c>
      <c r="B88" s="207" t="s">
        <v>970</v>
      </c>
      <c r="C88" s="207">
        <f t="shared" si="3"/>
        <v>18</v>
      </c>
      <c r="D88" s="207" t="s">
        <v>629</v>
      </c>
      <c r="E88" s="207"/>
      <c r="F88" s="207"/>
      <c r="G88" s="207"/>
      <c r="H88" s="207"/>
      <c r="I88" s="207">
        <v>18</v>
      </c>
      <c r="J88" s="207"/>
      <c r="K88" s="207"/>
      <c r="L88" s="207"/>
    </row>
    <row r="89" spans="1:17">
      <c r="A89" s="207" t="s">
        <v>674</v>
      </c>
      <c r="B89" s="207" t="s">
        <v>971</v>
      </c>
      <c r="C89" s="207">
        <f t="shared" si="3"/>
        <v>44</v>
      </c>
      <c r="D89" s="207" t="s">
        <v>629</v>
      </c>
      <c r="E89" s="207"/>
      <c r="F89" s="207"/>
      <c r="G89" s="207">
        <v>4</v>
      </c>
      <c r="H89" s="207">
        <v>18</v>
      </c>
      <c r="I89" s="207">
        <v>5</v>
      </c>
      <c r="J89" s="207">
        <v>2</v>
      </c>
      <c r="K89" s="207"/>
      <c r="L89" s="207">
        <v>15</v>
      </c>
    </row>
    <row r="90" spans="1:17">
      <c r="A90" s="207" t="s">
        <v>674</v>
      </c>
      <c r="B90" s="207" t="s">
        <v>972</v>
      </c>
      <c r="C90" s="207">
        <f t="shared" si="3"/>
        <v>13</v>
      </c>
      <c r="D90" s="207" t="s">
        <v>629</v>
      </c>
      <c r="E90" s="207"/>
      <c r="F90" s="207"/>
      <c r="G90" s="207"/>
      <c r="H90" s="207">
        <v>8</v>
      </c>
      <c r="I90" s="207"/>
      <c r="J90" s="207"/>
      <c r="K90" s="207">
        <v>5</v>
      </c>
      <c r="L90" s="207"/>
    </row>
    <row r="91" spans="1:17">
      <c r="A91" s="207" t="s">
        <v>674</v>
      </c>
      <c r="B91" s="207" t="s">
        <v>973</v>
      </c>
      <c r="C91" s="207">
        <f t="shared" si="3"/>
        <v>70</v>
      </c>
      <c r="D91" s="207" t="s">
        <v>629</v>
      </c>
      <c r="E91" s="207"/>
      <c r="F91" s="207"/>
      <c r="G91" s="207"/>
      <c r="H91" s="207">
        <v>34</v>
      </c>
      <c r="I91" s="207">
        <v>15</v>
      </c>
      <c r="J91" s="207"/>
      <c r="K91" s="207"/>
      <c r="L91" s="207">
        <v>21</v>
      </c>
    </row>
    <row r="92" spans="1:17">
      <c r="A92" s="207" t="s">
        <v>676</v>
      </c>
      <c r="B92" s="207" t="s">
        <v>974</v>
      </c>
      <c r="C92" s="207">
        <f t="shared" si="3"/>
        <v>2552</v>
      </c>
      <c r="D92" s="207" t="s">
        <v>629</v>
      </c>
      <c r="E92" s="207"/>
      <c r="F92" s="207"/>
      <c r="G92" s="207"/>
      <c r="H92" s="207">
        <v>30</v>
      </c>
      <c r="I92" s="207">
        <v>2058</v>
      </c>
      <c r="J92" s="207">
        <v>21</v>
      </c>
      <c r="K92" s="207">
        <v>51</v>
      </c>
      <c r="L92" s="207">
        <f>42+250+100</f>
        <v>392</v>
      </c>
    </row>
    <row r="93" spans="1:17">
      <c r="A93" s="207" t="s">
        <v>676</v>
      </c>
      <c r="B93" s="207" t="s">
        <v>975</v>
      </c>
      <c r="C93" s="207">
        <f t="shared" si="3"/>
        <v>56</v>
      </c>
      <c r="D93" s="207" t="s">
        <v>629</v>
      </c>
      <c r="E93" s="218"/>
      <c r="F93" s="218"/>
      <c r="G93" s="207"/>
      <c r="H93" s="207">
        <v>14</v>
      </c>
      <c r="I93" s="207"/>
      <c r="J93" s="207"/>
      <c r="K93" s="207"/>
      <c r="L93" s="207">
        <v>42</v>
      </c>
    </row>
    <row r="94" spans="1:17">
      <c r="A94" s="207" t="s">
        <v>676</v>
      </c>
      <c r="B94" s="207" t="s">
        <v>976</v>
      </c>
      <c r="C94" s="207">
        <f t="shared" si="3"/>
        <v>79</v>
      </c>
      <c r="D94" s="207" t="s">
        <v>629</v>
      </c>
      <c r="E94" s="207"/>
      <c r="F94" s="207"/>
      <c r="G94" s="207"/>
      <c r="H94" s="207">
        <v>47</v>
      </c>
      <c r="I94" s="207">
        <v>27</v>
      </c>
      <c r="J94" s="207"/>
      <c r="K94" s="207"/>
      <c r="L94" s="207">
        <v>5</v>
      </c>
    </row>
    <row r="95" spans="1:17">
      <c r="A95" s="207" t="s">
        <v>676</v>
      </c>
      <c r="B95" s="207" t="s">
        <v>977</v>
      </c>
      <c r="C95" s="207">
        <f t="shared" si="3"/>
        <v>140</v>
      </c>
      <c r="D95" s="207" t="s">
        <v>629</v>
      </c>
      <c r="E95" s="207"/>
      <c r="F95" s="207"/>
      <c r="G95" s="207">
        <v>4</v>
      </c>
      <c r="H95" s="207">
        <v>63</v>
      </c>
      <c r="I95" s="207">
        <v>69</v>
      </c>
      <c r="J95" s="207">
        <v>1</v>
      </c>
      <c r="K95" s="207">
        <v>3</v>
      </c>
      <c r="L95" s="207"/>
    </row>
    <row r="96" spans="1:17">
      <c r="A96" s="207" t="s">
        <v>676</v>
      </c>
      <c r="B96" s="207" t="s">
        <v>978</v>
      </c>
      <c r="C96" s="207">
        <f t="shared" si="3"/>
        <v>1</v>
      </c>
      <c r="D96" s="207" t="s">
        <v>629</v>
      </c>
      <c r="E96" s="207"/>
      <c r="F96" s="207"/>
      <c r="G96" s="207"/>
      <c r="H96" s="207"/>
      <c r="I96" s="207"/>
      <c r="J96" s="207">
        <v>1</v>
      </c>
      <c r="K96" s="207"/>
      <c r="L96" s="207"/>
    </row>
    <row r="97" spans="1:12">
      <c r="A97" s="207" t="s">
        <v>676</v>
      </c>
      <c r="B97" s="207" t="s">
        <v>978</v>
      </c>
      <c r="C97" s="207">
        <f t="shared" si="3"/>
        <v>4</v>
      </c>
      <c r="D97" s="207" t="s">
        <v>629</v>
      </c>
      <c r="E97" s="207"/>
      <c r="F97" s="207"/>
      <c r="G97" s="207"/>
      <c r="H97" s="207">
        <v>2</v>
      </c>
      <c r="I97" s="207"/>
      <c r="J97" s="207">
        <v>2</v>
      </c>
      <c r="K97" s="207"/>
      <c r="L97" s="207"/>
    </row>
    <row r="98" spans="1:12">
      <c r="A98" s="207" t="s">
        <v>676</v>
      </c>
      <c r="B98" s="207" t="s">
        <v>979</v>
      </c>
      <c r="C98" s="207">
        <f t="shared" si="3"/>
        <v>994</v>
      </c>
      <c r="D98" s="207" t="s">
        <v>629</v>
      </c>
      <c r="E98" s="207"/>
      <c r="F98" s="207"/>
      <c r="G98" s="207">
        <v>39</v>
      </c>
      <c r="H98" s="207">
        <v>164</v>
      </c>
      <c r="I98" s="207">
        <v>267</v>
      </c>
      <c r="J98" s="207">
        <v>32</v>
      </c>
      <c r="K98" s="207">
        <v>7</v>
      </c>
      <c r="L98" s="207">
        <v>485</v>
      </c>
    </row>
    <row r="99" spans="1:12">
      <c r="A99" s="207" t="s">
        <v>676</v>
      </c>
      <c r="B99" s="207" t="s">
        <v>980</v>
      </c>
      <c r="C99" s="207">
        <f t="shared" si="3"/>
        <v>144</v>
      </c>
      <c r="D99" s="207" t="s">
        <v>830</v>
      </c>
      <c r="E99" s="207"/>
      <c r="F99" s="207"/>
      <c r="G99" s="207"/>
      <c r="H99" s="207">
        <v>32</v>
      </c>
      <c r="I99" s="207">
        <v>41</v>
      </c>
      <c r="J99" s="207">
        <v>44</v>
      </c>
      <c r="K99" s="207"/>
      <c r="L99" s="207">
        <v>27</v>
      </c>
    </row>
    <row r="100" spans="1:12">
      <c r="A100" s="207" t="s">
        <v>673</v>
      </c>
      <c r="B100" s="207" t="s">
        <v>981</v>
      </c>
      <c r="C100" s="207">
        <f t="shared" si="3"/>
        <v>654</v>
      </c>
      <c r="D100" s="207" t="s">
        <v>629</v>
      </c>
      <c r="E100" s="207"/>
      <c r="F100" s="207">
        <v>1</v>
      </c>
      <c r="G100" s="207">
        <v>40</v>
      </c>
      <c r="H100" s="207">
        <v>174</v>
      </c>
      <c r="I100" s="207">
        <v>163</v>
      </c>
      <c r="J100" s="207">
        <v>4</v>
      </c>
      <c r="K100" s="207">
        <v>20</v>
      </c>
      <c r="L100" s="207">
        <v>252</v>
      </c>
    </row>
    <row r="101" spans="1:12">
      <c r="A101" s="207" t="s">
        <v>673</v>
      </c>
      <c r="B101" s="207" t="s">
        <v>982</v>
      </c>
      <c r="C101" s="207">
        <f t="shared" si="3"/>
        <v>127</v>
      </c>
      <c r="D101" s="207" t="s">
        <v>629</v>
      </c>
      <c r="E101" s="207"/>
      <c r="F101" s="207"/>
      <c r="G101" s="207"/>
      <c r="H101" s="207"/>
      <c r="I101" s="207">
        <f>53+65</f>
        <v>118</v>
      </c>
      <c r="J101" s="207"/>
      <c r="K101" s="207"/>
      <c r="L101" s="207">
        <v>9</v>
      </c>
    </row>
    <row r="102" spans="1:12">
      <c r="A102" s="207" t="s">
        <v>673</v>
      </c>
      <c r="B102" s="207" t="s">
        <v>983</v>
      </c>
      <c r="C102" s="207">
        <f t="shared" si="3"/>
        <v>1043</v>
      </c>
      <c r="D102" s="207" t="s">
        <v>629</v>
      </c>
      <c r="E102" s="207"/>
      <c r="F102" s="207">
        <v>49</v>
      </c>
      <c r="G102" s="207">
        <v>147</v>
      </c>
      <c r="H102" s="207">
        <v>65</v>
      </c>
      <c r="I102" s="207">
        <v>252</v>
      </c>
      <c r="J102" s="207">
        <v>200</v>
      </c>
      <c r="K102" s="207">
        <v>10</v>
      </c>
      <c r="L102" s="207">
        <v>320</v>
      </c>
    </row>
    <row r="103" spans="1:12">
      <c r="A103" s="207" t="s">
        <v>673</v>
      </c>
      <c r="B103" s="207" t="s">
        <v>984</v>
      </c>
      <c r="C103" s="207">
        <f t="shared" si="3"/>
        <v>413</v>
      </c>
      <c r="D103" s="207" t="s">
        <v>629</v>
      </c>
      <c r="E103" s="207"/>
      <c r="F103" s="207"/>
      <c r="G103" s="207">
        <v>21</v>
      </c>
      <c r="H103" s="207">
        <v>86</v>
      </c>
      <c r="I103" s="207">
        <v>240</v>
      </c>
      <c r="J103" s="207"/>
      <c r="K103" s="207"/>
      <c r="L103" s="207">
        <v>66</v>
      </c>
    </row>
    <row r="104" spans="1:12">
      <c r="A104" s="207" t="s">
        <v>673</v>
      </c>
      <c r="B104" s="207" t="s">
        <v>985</v>
      </c>
      <c r="C104" s="207">
        <f t="shared" si="3"/>
        <v>97</v>
      </c>
      <c r="D104" s="207" t="s">
        <v>629</v>
      </c>
      <c r="E104" s="207"/>
      <c r="F104" s="207"/>
      <c r="G104" s="207"/>
      <c r="H104" s="207">
        <f>21+23+10+22+5</f>
        <v>81</v>
      </c>
      <c r="I104" s="207">
        <v>13</v>
      </c>
      <c r="J104" s="207"/>
      <c r="K104" s="207">
        <v>3</v>
      </c>
      <c r="L104" s="207"/>
    </row>
    <row r="105" spans="1:12">
      <c r="A105" s="207" t="s">
        <v>673</v>
      </c>
      <c r="B105" s="207" t="s">
        <v>986</v>
      </c>
      <c r="C105" s="207">
        <f t="shared" si="3"/>
        <v>23</v>
      </c>
      <c r="D105" s="207" t="s">
        <v>629</v>
      </c>
      <c r="E105" s="207"/>
      <c r="F105" s="207"/>
      <c r="G105" s="207"/>
      <c r="H105" s="207">
        <v>8</v>
      </c>
      <c r="I105" s="207">
        <v>5</v>
      </c>
      <c r="J105" s="207"/>
      <c r="K105" s="207"/>
      <c r="L105" s="207">
        <v>10</v>
      </c>
    </row>
    <row r="106" spans="1:12">
      <c r="A106" s="207" t="s">
        <v>673</v>
      </c>
      <c r="B106" s="207" t="s">
        <v>987</v>
      </c>
      <c r="C106" s="207">
        <f t="shared" si="3"/>
        <v>1</v>
      </c>
      <c r="D106" s="207" t="s">
        <v>629</v>
      </c>
      <c r="E106" s="207"/>
      <c r="F106" s="207"/>
      <c r="G106" s="207"/>
      <c r="H106" s="207">
        <v>1</v>
      </c>
      <c r="I106" s="207"/>
      <c r="J106" s="207"/>
      <c r="K106" s="207"/>
      <c r="L106" s="207"/>
    </row>
    <row r="107" spans="1:12">
      <c r="A107" s="207" t="s">
        <v>673</v>
      </c>
      <c r="B107" s="207" t="s">
        <v>988</v>
      </c>
      <c r="C107" s="207">
        <f t="shared" si="3"/>
        <v>11</v>
      </c>
      <c r="D107" s="207" t="s">
        <v>629</v>
      </c>
      <c r="E107" s="207"/>
      <c r="F107" s="207"/>
      <c r="G107" s="207"/>
      <c r="H107" s="207">
        <v>1</v>
      </c>
      <c r="I107" s="207">
        <v>10</v>
      </c>
      <c r="J107" s="207"/>
      <c r="K107" s="207"/>
      <c r="L107" s="207"/>
    </row>
    <row r="108" spans="1:12">
      <c r="A108" s="207" t="s">
        <v>673</v>
      </c>
      <c r="B108" s="207" t="s">
        <v>989</v>
      </c>
      <c r="C108" s="207">
        <f t="shared" si="3"/>
        <v>193</v>
      </c>
      <c r="D108" s="207" t="s">
        <v>629</v>
      </c>
      <c r="E108" s="207"/>
      <c r="F108" s="207"/>
      <c r="G108" s="207">
        <v>20</v>
      </c>
      <c r="H108" s="207"/>
      <c r="I108" s="207">
        <v>64</v>
      </c>
      <c r="J108" s="207"/>
      <c r="K108" s="207"/>
      <c r="L108" s="207">
        <v>109</v>
      </c>
    </row>
    <row r="109" spans="1:12">
      <c r="A109" s="207" t="s">
        <v>673</v>
      </c>
      <c r="B109" s="207" t="s">
        <v>990</v>
      </c>
      <c r="C109" s="207">
        <f t="shared" si="3"/>
        <v>82</v>
      </c>
      <c r="D109" s="207" t="s">
        <v>629</v>
      </c>
      <c r="E109" s="207"/>
      <c r="F109" s="207"/>
      <c r="G109" s="207"/>
      <c r="H109" s="207"/>
      <c r="I109" s="207"/>
      <c r="J109" s="207">
        <v>19</v>
      </c>
      <c r="K109" s="207"/>
      <c r="L109" s="207">
        <v>63</v>
      </c>
    </row>
    <row r="110" spans="1:12">
      <c r="A110" s="207" t="s">
        <v>673</v>
      </c>
      <c r="B110" s="207" t="s">
        <v>991</v>
      </c>
      <c r="C110" s="207">
        <f t="shared" si="3"/>
        <v>47</v>
      </c>
      <c r="D110" s="207" t="s">
        <v>629</v>
      </c>
      <c r="E110" s="207"/>
      <c r="F110" s="207"/>
      <c r="G110" s="207"/>
      <c r="H110" s="207">
        <v>47</v>
      </c>
      <c r="I110" s="207"/>
      <c r="J110" s="207"/>
      <c r="K110" s="207"/>
      <c r="L110" s="207"/>
    </row>
    <row r="111" spans="1:12" ht="15" thickBot="1">
      <c r="A111" s="219" t="s">
        <v>770</v>
      </c>
      <c r="B111" s="219" t="s">
        <v>992</v>
      </c>
      <c r="C111" s="219">
        <f t="shared" si="3"/>
        <v>27</v>
      </c>
      <c r="D111" s="219" t="s">
        <v>629</v>
      </c>
      <c r="E111" s="219"/>
      <c r="F111" s="219"/>
      <c r="G111" s="219"/>
      <c r="H111" s="219">
        <v>1</v>
      </c>
      <c r="I111" s="219">
        <v>26</v>
      </c>
      <c r="J111" s="219"/>
      <c r="K111" s="219"/>
      <c r="L111" s="219"/>
    </row>
    <row r="112" spans="1:12" ht="15" thickBot="1">
      <c r="A112" s="214" t="s">
        <v>671</v>
      </c>
      <c r="B112" s="214"/>
      <c r="C112" s="208">
        <f>SUM(C3:C111)</f>
        <v>66284</v>
      </c>
      <c r="D112" s="208"/>
      <c r="E112" s="208">
        <f t="shared" ref="E112:L112" si="4">SUM(E3:E111)</f>
        <v>280</v>
      </c>
      <c r="F112" s="208">
        <f t="shared" si="4"/>
        <v>503</v>
      </c>
      <c r="G112" s="208">
        <f t="shared" si="4"/>
        <v>1863</v>
      </c>
      <c r="H112" s="208">
        <f t="shared" si="4"/>
        <v>17757</v>
      </c>
      <c r="I112" s="208">
        <f t="shared" si="4"/>
        <v>16871</v>
      </c>
      <c r="J112" s="208">
        <f t="shared" si="4"/>
        <v>1284</v>
      </c>
      <c r="K112" s="208">
        <f t="shared" si="4"/>
        <v>7493</v>
      </c>
      <c r="L112" s="208">
        <f t="shared" si="4"/>
        <v>20233</v>
      </c>
    </row>
    <row r="115" spans="1:5" ht="15">
      <c r="A115" s="175"/>
      <c r="B115" s="176"/>
      <c r="C115" s="176"/>
      <c r="D115" s="176"/>
      <c r="E115" s="175"/>
    </row>
    <row r="116" spans="1:5" ht="15">
      <c r="A116" s="1004" t="s">
        <v>885</v>
      </c>
      <c r="B116" s="1004"/>
      <c r="C116" s="27"/>
      <c r="D116" s="27"/>
      <c r="E116" s="175"/>
    </row>
    <row r="117" spans="1:5" ht="15">
      <c r="A117" s="187" t="s">
        <v>771</v>
      </c>
      <c r="B117" s="185" t="s">
        <v>678</v>
      </c>
      <c r="C117" s="174"/>
      <c r="D117" s="174"/>
    </row>
    <row r="118" spans="1:5" ht="15">
      <c r="A118" s="169" t="s">
        <v>675</v>
      </c>
      <c r="B118" s="169">
        <v>539</v>
      </c>
      <c r="C118" s="174"/>
      <c r="D118" s="174"/>
    </row>
    <row r="119" spans="1:5" ht="15">
      <c r="A119" s="178" t="s">
        <v>766</v>
      </c>
      <c r="B119" s="184">
        <v>244</v>
      </c>
      <c r="C119" s="174"/>
      <c r="D119" s="174"/>
    </row>
    <row r="120" spans="1:5" ht="15">
      <c r="A120" s="164" t="s">
        <v>768</v>
      </c>
      <c r="B120" s="164">
        <v>196</v>
      </c>
      <c r="C120" s="174"/>
      <c r="D120" s="174"/>
    </row>
    <row r="121" spans="1:5" ht="15">
      <c r="A121" s="164" t="s">
        <v>831</v>
      </c>
      <c r="B121" s="164">
        <v>106</v>
      </c>
      <c r="C121"/>
      <c r="D121" s="24"/>
    </row>
    <row r="122" spans="1:5">
      <c r="A122" s="164" t="s">
        <v>767</v>
      </c>
      <c r="B122" s="164">
        <v>94</v>
      </c>
    </row>
    <row r="123" spans="1:5">
      <c r="A123" s="178" t="s">
        <v>765</v>
      </c>
      <c r="B123" s="184">
        <v>50</v>
      </c>
    </row>
    <row r="124" spans="1:5">
      <c r="A124" s="164" t="s">
        <v>832</v>
      </c>
      <c r="B124" s="164">
        <v>32</v>
      </c>
    </row>
    <row r="125" spans="1:5" ht="15" thickBot="1">
      <c r="A125" s="170" t="s">
        <v>770</v>
      </c>
      <c r="B125" s="170">
        <v>27</v>
      </c>
    </row>
    <row r="132" spans="1:2" ht="15">
      <c r="A132" s="1004" t="s">
        <v>886</v>
      </c>
      <c r="B132" s="1004"/>
    </row>
    <row r="133" spans="1:2" ht="15">
      <c r="A133" s="187" t="s">
        <v>771</v>
      </c>
      <c r="B133" s="185" t="s">
        <v>678</v>
      </c>
    </row>
    <row r="134" spans="1:2">
      <c r="A134" s="164" t="s">
        <v>833</v>
      </c>
      <c r="B134" s="164">
        <v>46352</v>
      </c>
    </row>
    <row r="135" spans="1:2">
      <c r="A135" s="178" t="s">
        <v>672</v>
      </c>
      <c r="B135" s="184">
        <v>7905</v>
      </c>
    </row>
    <row r="136" spans="1:2">
      <c r="A136" s="164" t="s">
        <v>677</v>
      </c>
      <c r="B136" s="186">
        <v>4078</v>
      </c>
    </row>
    <row r="137" spans="1:2">
      <c r="A137" s="164" t="s">
        <v>676</v>
      </c>
      <c r="B137" s="164">
        <v>3970</v>
      </c>
    </row>
    <row r="138" spans="1:2">
      <c r="A138" s="164" t="s">
        <v>673</v>
      </c>
      <c r="B138" s="164">
        <v>2691</v>
      </c>
    </row>
  </sheetData>
  <sortState ref="A133:B138">
    <sortCondition descending="1" ref="B133:B138"/>
  </sortState>
  <mergeCells count="68">
    <mergeCell ref="AT21:AU21"/>
    <mergeCell ref="AT29:AU29"/>
    <mergeCell ref="AT30:AU30"/>
    <mergeCell ref="AT22:AU22"/>
    <mergeCell ref="AT23:AU23"/>
    <mergeCell ref="AT24:AU24"/>
    <mergeCell ref="AT25:AU25"/>
    <mergeCell ref="AT26:AU26"/>
    <mergeCell ref="AT27:AU27"/>
    <mergeCell ref="AT28:AU28"/>
    <mergeCell ref="AT16:AU16"/>
    <mergeCell ref="AT17:AU17"/>
    <mergeCell ref="AT18:AU18"/>
    <mergeCell ref="AT19:AU19"/>
    <mergeCell ref="AT20:AU20"/>
    <mergeCell ref="AT11:AU11"/>
    <mergeCell ref="AT12:AU12"/>
    <mergeCell ref="AT13:AU13"/>
    <mergeCell ref="AT14:AU14"/>
    <mergeCell ref="AT15:AU15"/>
    <mergeCell ref="AL24:AM24"/>
    <mergeCell ref="AT2:AU2"/>
    <mergeCell ref="AT3:AU3"/>
    <mergeCell ref="AT4:AU4"/>
    <mergeCell ref="AT5:AU5"/>
    <mergeCell ref="AL7:AM7"/>
    <mergeCell ref="AL2:AM2"/>
    <mergeCell ref="AL3:AM3"/>
    <mergeCell ref="AL4:AM4"/>
    <mergeCell ref="AL5:AM5"/>
    <mergeCell ref="AL6:AM6"/>
    <mergeCell ref="AT6:AU6"/>
    <mergeCell ref="AT7:AU7"/>
    <mergeCell ref="AT8:AU8"/>
    <mergeCell ref="AT9:AU9"/>
    <mergeCell ref="AT10:AU10"/>
    <mergeCell ref="A116:B116"/>
    <mergeCell ref="AL8:AM8"/>
    <mergeCell ref="AL9:AM9"/>
    <mergeCell ref="AL10:AM10"/>
    <mergeCell ref="AL11:AM11"/>
    <mergeCell ref="AL12:AM12"/>
    <mergeCell ref="AL25:AM25"/>
    <mergeCell ref="AL26:AM26"/>
    <mergeCell ref="AL27:AM27"/>
    <mergeCell ref="AL15:AM15"/>
    <mergeCell ref="AL16:AM16"/>
    <mergeCell ref="AL17:AM17"/>
    <mergeCell ref="AL18:AM18"/>
    <mergeCell ref="AL19:AM19"/>
    <mergeCell ref="AL22:AM22"/>
    <mergeCell ref="AL23:AM23"/>
    <mergeCell ref="A132:B132"/>
    <mergeCell ref="AP1:AV1"/>
    <mergeCell ref="A1:N1"/>
    <mergeCell ref="P1:T1"/>
    <mergeCell ref="V1:Z1"/>
    <mergeCell ref="AB1:AF1"/>
    <mergeCell ref="AH1:AN1"/>
    <mergeCell ref="AL28:AM28"/>
    <mergeCell ref="AL29:AM29"/>
    <mergeCell ref="AL30:AM30"/>
    <mergeCell ref="AL31:AM31"/>
    <mergeCell ref="AL20:AM20"/>
    <mergeCell ref="AL21:AM21"/>
    <mergeCell ref="AL13:AM13"/>
    <mergeCell ref="AL14:AM14"/>
    <mergeCell ref="P38:Q3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34</vt:i4>
      </vt:variant>
      <vt:variant>
        <vt:lpstr>Intervalos nomeados</vt:lpstr>
      </vt:variant>
      <vt:variant>
        <vt:i4>1</vt:i4>
      </vt:variant>
    </vt:vector>
  </HeadingPairs>
  <TitlesOfParts>
    <vt:vector size="35" baseType="lpstr">
      <vt:lpstr>03.01-23.01</vt:lpstr>
      <vt:lpstr>24.01-14.02</vt:lpstr>
      <vt:lpstr>16.02-19.03</vt:lpstr>
      <vt:lpstr>15.03-17.04</vt:lpstr>
      <vt:lpstr>16.04-15.05</vt:lpstr>
      <vt:lpstr>16.05-15.06</vt:lpstr>
      <vt:lpstr>16.06-30.06</vt:lpstr>
      <vt:lpstr>01.07-31.07</vt:lpstr>
      <vt:lpstr>01.08-15.09</vt:lpstr>
      <vt:lpstr>16.09-15.10</vt:lpstr>
      <vt:lpstr>16.10-15.11</vt:lpstr>
      <vt:lpstr>11.11-10.12</vt:lpstr>
      <vt:lpstr>11.12-31.12</vt:lpstr>
      <vt:lpstr>01.01-31.01.12</vt:lpstr>
      <vt:lpstr>01.02-29.02.12</vt:lpstr>
      <vt:lpstr>01.03-31.03.12</vt:lpstr>
      <vt:lpstr>01.04-30.04.12</vt:lpstr>
      <vt:lpstr>01.05-31.05.12</vt:lpstr>
      <vt:lpstr>01.06-30.06.12</vt:lpstr>
      <vt:lpstr>01.07-31.07.12</vt:lpstr>
      <vt:lpstr>01.08-31.08.12</vt:lpstr>
      <vt:lpstr>01.09-30.09.12</vt:lpstr>
      <vt:lpstr>01.10-31.10.12</vt:lpstr>
      <vt:lpstr>01.11-30.11.12</vt:lpstr>
      <vt:lpstr>01.12-31.12.12</vt:lpstr>
      <vt:lpstr>EPÍFITAS</vt:lpstr>
      <vt:lpstr>PLANTIO EPÍFITAS</vt:lpstr>
      <vt:lpstr>HERBÁCEAS</vt:lpstr>
      <vt:lpstr>PLANTIO HERBÁCEAS</vt:lpstr>
      <vt:lpstr>SEMENTES</vt:lpstr>
      <vt:lpstr>XILOTECA</vt:lpstr>
      <vt:lpstr>CARPOTECA</vt:lpstr>
      <vt:lpstr>HERBÁRIO</vt:lpstr>
      <vt:lpstr>Listagem geral</vt:lpstr>
      <vt:lpstr>'11.11-10.12'!_GoBack</vt:lpstr>
    </vt:vector>
  </TitlesOfParts>
  <Company>therebels.de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lipe333</dc:creator>
  <cp:lastModifiedBy>User</cp:lastModifiedBy>
  <cp:lastPrinted>2013-02-27T19:39:04Z</cp:lastPrinted>
  <dcterms:created xsi:type="dcterms:W3CDTF">2011-07-09T19:54:02Z</dcterms:created>
  <dcterms:modified xsi:type="dcterms:W3CDTF">2013-03-05T22:59:25Z</dcterms:modified>
</cp:coreProperties>
</file>